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<sst xmlns="http://schemas.openxmlformats.org/spreadsheetml/2006/main" count="67" uniqueCount="51">
  <si>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Ноябрь</t>
  </si>
  <si>
    <t>Декабрь</t>
  </si>
  <si>
    <t>другое</t>
  </si>
  <si>
    <t>Отчисления в УЦ</t>
  </si>
  <si>
    <t>Факт</t>
  </si>
  <si>
    <t>План</t>
  </si>
  <si>
    <t>Денеж. средства на начало</t>
  </si>
  <si>
    <t>План продаж</t>
  </si>
  <si>
    <t>Товар 1</t>
  </si>
  <si>
    <t>Товар 2</t>
  </si>
  <si>
    <t>Товар 3</t>
  </si>
  <si>
    <t>Итого</t>
  </si>
  <si>
    <t>Регион 1</t>
  </si>
  <si>
    <t>Регион 2</t>
  </si>
  <si>
    <t>Регион 3</t>
  </si>
  <si>
    <t>Регион 4</t>
  </si>
  <si>
    <t>Регион 5</t>
  </si>
  <si>
    <t>Регион 6</t>
  </si>
  <si>
    <t>Остальное</t>
  </si>
  <si>
    <t>Продажи в закупочных ценах</t>
  </si>
  <si>
    <t>Товар 1 Продажи в закупочных ценах</t>
  </si>
  <si>
    <t>Товар 2 Продажи в закупочных ценах</t>
  </si>
  <si>
    <t>Закупки</t>
  </si>
  <si>
    <t>Товар 1 контейнеры</t>
  </si>
  <si>
    <t>Товар 2 контейнеры</t>
  </si>
  <si>
    <t>Всего (поступления)</t>
  </si>
  <si>
    <t>Остатки в ценах закупки</t>
  </si>
  <si>
    <t>Товар 1 Остатки в ценах закупки</t>
  </si>
  <si>
    <t>Товар 2 Остатки в ценах закупки</t>
  </si>
  <si>
    <t>Сальдо на начало</t>
  </si>
  <si>
    <t>Другое</t>
  </si>
  <si>
    <t>Приход</t>
  </si>
  <si>
    <t>Товар 1 приход</t>
  </si>
  <si>
    <t>Товар 2 приход</t>
  </si>
  <si>
    <t>Всего товаров</t>
  </si>
  <si>
    <t>Отгрузки по закупочной стоимости</t>
  </si>
  <si>
    <t>Сальдо на конец всего товаров</t>
  </si>
  <si>
    <t>Оттоки</t>
  </si>
  <si>
    <t>Издержки постоянные</t>
  </si>
  <si>
    <t>Издержки переменные</t>
  </si>
  <si>
    <t>Поставщики</t>
  </si>
  <si>
    <t>Поставщик 1</t>
  </si>
  <si>
    <t>Просроченная задолженность 1</t>
  </si>
  <si>
    <t>Просроченная задолженность 2</t>
  </si>
  <si>
    <t>Поставщик 2</t>
  </si>
  <si>
    <t>Таможня</t>
  </si>
  <si>
    <t>Дебиторская задолженность</t>
  </si>
  <si>
    <t>Сальдо денежных средств</t>
  </si>
  <si>
    <t>Итого оттоков</t>
  </si>
  <si>
    <t>Товар 1 палеты</t>
  </si>
  <si>
    <t>Товар 2 палеты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</si>
</sst>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_р_._-;\-* #,##0_р_._-;_-* &quot;-&quot;??_р_._-;_-@_-"/>
  </numFmts>
  <fonts count="6">
    <font>
      <sz val="10"/>
      <name val="Arial Cyr"/>
      <family val="0"/>
    </font>
    <font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2" borderId="0" xfId="0" applyNumberFormat="1" applyFill="1" applyAlignment="1">
      <alignment vertical="center"/>
    </xf>
    <xf numFmtId="3" fontId="0" fillId="2" borderId="0" xfId="0" applyNumberFormat="1" applyFill="1" applyAlignment="1">
      <alignment vertical="center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Alignment="1">
      <alignment/>
    </xf>
    <xf numFmtId="3" fontId="0" fillId="0" borderId="1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4" borderId="0" xfId="0" applyNumberFormat="1" applyFill="1" applyBorder="1" applyAlignment="1">
      <alignment/>
    </xf>
    <xf numFmtId="1" fontId="3" fillId="4" borderId="0" xfId="0" applyNumberFormat="1" applyFont="1" applyFill="1" applyBorder="1" applyAlignment="1">
      <alignment/>
    </xf>
    <xf numFmtId="0" fontId="3" fillId="5" borderId="0" xfId="0" applyFont="1" applyFill="1" applyBorder="1" applyAlignment="1">
      <alignment/>
    </xf>
    <xf numFmtId="3" fontId="0" fillId="6" borderId="0" xfId="0" applyNumberFormat="1" applyFill="1" applyBorder="1" applyAlignment="1">
      <alignment/>
    </xf>
    <xf numFmtId="3" fontId="0" fillId="7" borderId="0" xfId="0" applyNumberFormat="1" applyFill="1" applyAlignment="1">
      <alignment/>
    </xf>
    <xf numFmtId="0" fontId="3" fillId="4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5" borderId="0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0" fillId="9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0" fillId="10" borderId="0" xfId="0" applyNumberFormat="1" applyFill="1" applyAlignment="1">
      <alignment/>
    </xf>
    <xf numFmtId="3" fontId="0" fillId="11" borderId="0" xfId="0" applyNumberFormat="1" applyFill="1" applyAlignment="1">
      <alignment/>
    </xf>
    <xf numFmtId="3" fontId="0" fillId="5" borderId="0" xfId="0" applyNumberFormat="1" applyFill="1" applyAlignment="1">
      <alignment/>
    </xf>
    <xf numFmtId="3" fontId="0" fillId="6" borderId="0" xfId="0" applyNumberFormat="1" applyFill="1" applyAlignment="1">
      <alignment/>
    </xf>
    <xf numFmtId="3" fontId="0" fillId="5" borderId="0" xfId="0" applyNumberFormat="1" applyFont="1" applyFill="1" applyAlignment="1">
      <alignment/>
    </xf>
    <xf numFmtId="3" fontId="0" fillId="11" borderId="0" xfId="0" applyNumberFormat="1" applyFont="1" applyFill="1" applyAlignment="1">
      <alignment/>
    </xf>
    <xf numFmtId="3" fontId="4" fillId="7" borderId="0" xfId="0" applyNumberFormat="1" applyFont="1" applyFill="1" applyAlignment="1">
      <alignment/>
    </xf>
    <xf numFmtId="3" fontId="0" fillId="7" borderId="0" xfId="0" applyNumberFormat="1" applyFont="1" applyFill="1" applyAlignment="1">
      <alignment/>
    </xf>
    <xf numFmtId="3" fontId="0" fillId="9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4" fontId="3" fillId="6" borderId="0" xfId="0" applyNumberFormat="1" applyFont="1" applyFill="1" applyBorder="1" applyAlignment="1">
      <alignment/>
    </xf>
    <xf numFmtId="3" fontId="1" fillId="11" borderId="3" xfId="0" applyNumberFormat="1" applyFont="1" applyFill="1" applyBorder="1" applyAlignment="1">
      <alignment/>
    </xf>
    <xf numFmtId="3" fontId="1" fillId="11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12" borderId="0" xfId="0" applyNumberFormat="1" applyFill="1" applyAlignment="1">
      <alignment/>
    </xf>
    <xf numFmtId="3" fontId="0" fillId="13" borderId="0" xfId="0" applyNumberFormat="1" applyFill="1" applyAlignment="1">
      <alignment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Alignment="1">
      <alignment/>
    </xf>
    <xf numFmtId="3" fontId="0" fillId="0" borderId="6" xfId="0" applyNumberFormat="1" applyFont="1" applyBorder="1" applyAlignment="1">
      <alignment/>
    </xf>
    <xf numFmtId="3" fontId="0" fillId="4" borderId="7" xfId="0" applyNumberFormat="1" applyFont="1" applyFill="1" applyBorder="1" applyAlignment="1">
      <alignment/>
    </xf>
    <xf numFmtId="3" fontId="0" fillId="5" borderId="7" xfId="0" applyNumberFormat="1" applyFont="1" applyFill="1" applyBorder="1" applyAlignment="1">
      <alignment/>
    </xf>
    <xf numFmtId="3" fontId="0" fillId="6" borderId="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5" borderId="0" xfId="0" applyNumberFormat="1" applyFont="1" applyFill="1" applyBorder="1" applyAlignment="1">
      <alignment/>
    </xf>
    <xf numFmtId="3" fontId="0" fillId="6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4" borderId="0" xfId="0" applyNumberFormat="1" applyFont="1" applyFill="1" applyAlignment="1">
      <alignment/>
    </xf>
    <xf numFmtId="3" fontId="0" fillId="5" borderId="0" xfId="0" applyNumberFormat="1" applyFont="1" applyFill="1" applyBorder="1" applyAlignment="1">
      <alignment/>
    </xf>
    <xf numFmtId="3" fontId="0" fillId="6" borderId="0" xfId="0" applyNumberFormat="1" applyFont="1" applyFill="1" applyBorder="1" applyAlignment="1">
      <alignment/>
    </xf>
    <xf numFmtId="3" fontId="0" fillId="11" borderId="0" xfId="0" applyNumberFormat="1" applyFont="1" applyFill="1" applyAlignment="1">
      <alignment/>
    </xf>
    <xf numFmtId="3" fontId="0" fillId="4" borderId="0" xfId="0" applyNumberFormat="1" applyFont="1" applyFill="1" applyBorder="1" applyAlignment="1">
      <alignment/>
    </xf>
    <xf numFmtId="3" fontId="0" fillId="11" borderId="0" xfId="0" applyNumberFormat="1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6.25390625" style="0" customWidth="1"/>
    <col min="2" max="2" width="13.875" style="0" customWidth="1"/>
    <col min="3" max="3" width="12.75390625" style="0" customWidth="1"/>
    <col min="4" max="5" width="11.75390625" style="0" customWidth="1"/>
    <col min="6" max="6" width="11.25390625" style="0" customWidth="1"/>
    <col min="7" max="7" width="13.625" style="0" customWidth="1"/>
    <col min="8" max="9" width="11.625" style="0" customWidth="1"/>
  </cols>
  <sheetData>
    <row r="1" spans="2:9" ht="12.75">
      <c r="B1" s="63" t="s">
        <v>0</v>
      </c>
      <c r="C1" s="63"/>
      <c r="D1" s="63"/>
      <c r="E1" s="63"/>
      <c r="F1" s="64" t="s">
        <v>1</v>
      </c>
      <c r="G1" s="65"/>
      <c r="H1" s="65"/>
      <c r="I1" s="66"/>
    </row>
    <row r="2" spans="2:9" ht="15">
      <c r="B2" s="1" t="s">
        <v>4</v>
      </c>
      <c r="C2" s="1" t="s">
        <v>4</v>
      </c>
      <c r="D2" s="1" t="s">
        <v>4</v>
      </c>
      <c r="E2" s="1" t="s">
        <v>5</v>
      </c>
      <c r="F2" s="1" t="s">
        <v>5</v>
      </c>
      <c r="G2" s="1" t="s">
        <v>5</v>
      </c>
      <c r="H2" s="1" t="s">
        <v>5</v>
      </c>
      <c r="I2" s="1" t="s">
        <v>5</v>
      </c>
    </row>
    <row r="3" spans="1:9" ht="12.75">
      <c r="A3" s="2"/>
      <c r="B3" s="3">
        <v>45</v>
      </c>
      <c r="C3" s="3">
        <v>46</v>
      </c>
      <c r="D3" s="3">
        <v>47</v>
      </c>
      <c r="E3" s="3">
        <v>48</v>
      </c>
      <c r="F3" s="3">
        <v>49</v>
      </c>
      <c r="G3" s="3">
        <v>50</v>
      </c>
      <c r="H3" s="3">
        <v>51</v>
      </c>
      <c r="I3" s="3">
        <v>52</v>
      </c>
    </row>
    <row r="4" spans="1:9" ht="12.75">
      <c r="A4" s="4" t="s">
        <v>6</v>
      </c>
      <c r="B4" s="5" t="e">
        <f>#REF!</f>
        <v>#REF!</v>
      </c>
      <c r="C4" s="5" t="e">
        <f aca="true" t="shared" si="0" ref="C4:I4">B63</f>
        <v>#REF!</v>
      </c>
      <c r="D4" s="5" t="e">
        <f t="shared" si="0"/>
        <v>#REF!</v>
      </c>
      <c r="E4" s="5" t="e">
        <f t="shared" si="0"/>
        <v>#REF!</v>
      </c>
      <c r="F4" s="5" t="e">
        <f t="shared" si="0"/>
        <v>#REF!</v>
      </c>
      <c r="G4" s="5" t="e">
        <f t="shared" si="0"/>
        <v>#REF!</v>
      </c>
      <c r="H4" s="5" t="e">
        <f t="shared" si="0"/>
        <v>#REF!</v>
      </c>
      <c r="I4" s="5" t="e">
        <f t="shared" si="0"/>
        <v>#REF!</v>
      </c>
    </row>
    <row r="5" ht="12.75">
      <c r="A5" t="s">
        <v>7</v>
      </c>
    </row>
    <row r="6" spans="1:9" ht="12.75">
      <c r="A6" s="6" t="s">
        <v>8</v>
      </c>
      <c r="B6" s="7">
        <v>138500</v>
      </c>
      <c r="C6" s="7">
        <v>155900</v>
      </c>
      <c r="D6" s="7">
        <v>133700</v>
      </c>
      <c r="E6" s="7">
        <v>138500</v>
      </c>
      <c r="F6" s="7">
        <v>76020</v>
      </c>
      <c r="G6" s="7">
        <v>76020</v>
      </c>
      <c r="H6" s="7">
        <v>76020</v>
      </c>
      <c r="I6" s="7">
        <v>76020</v>
      </c>
    </row>
    <row r="7" spans="1:9" ht="12.75">
      <c r="A7" s="6" t="s">
        <v>9</v>
      </c>
      <c r="B7" s="7">
        <v>302500</v>
      </c>
      <c r="C7" s="7">
        <v>306800</v>
      </c>
      <c r="D7" s="7">
        <v>299000</v>
      </c>
      <c r="E7" s="7">
        <v>302500</v>
      </c>
      <c r="F7" s="7">
        <v>139913</v>
      </c>
      <c r="G7" s="7">
        <v>139913</v>
      </c>
      <c r="H7" s="7">
        <v>139913</v>
      </c>
      <c r="I7" s="7">
        <v>139913</v>
      </c>
    </row>
    <row r="8" spans="1:9" ht="13.5" thickBot="1">
      <c r="A8" s="6" t="s">
        <v>10</v>
      </c>
      <c r="B8" s="7">
        <f>475000-B6-B7</f>
        <v>34000</v>
      </c>
      <c r="C8" s="7">
        <v>56633</v>
      </c>
      <c r="D8" s="7">
        <v>41422</v>
      </c>
      <c r="E8" s="7">
        <f>495000-E6-E7</f>
        <v>54000</v>
      </c>
      <c r="F8" s="7">
        <v>20318</v>
      </c>
      <c r="G8" s="7">
        <v>20318</v>
      </c>
      <c r="H8" s="7">
        <v>20318</v>
      </c>
      <c r="I8" s="7">
        <v>20318</v>
      </c>
    </row>
    <row r="9" spans="1:9" ht="13.5" thickBot="1">
      <c r="A9" s="8" t="s">
        <v>11</v>
      </c>
      <c r="B9" s="10">
        <f aca="true" t="shared" si="1" ref="B9:I9">SUM(B6:B8)</f>
        <v>475000</v>
      </c>
      <c r="C9" s="10">
        <f t="shared" si="1"/>
        <v>519333</v>
      </c>
      <c r="D9" s="10">
        <f t="shared" si="1"/>
        <v>474122</v>
      </c>
      <c r="E9" s="10">
        <f t="shared" si="1"/>
        <v>495000</v>
      </c>
      <c r="F9" s="9">
        <f t="shared" si="1"/>
        <v>236251</v>
      </c>
      <c r="G9" s="9">
        <f t="shared" si="1"/>
        <v>236251</v>
      </c>
      <c r="H9" s="9">
        <f t="shared" si="1"/>
        <v>236251</v>
      </c>
      <c r="I9" s="9">
        <f t="shared" si="1"/>
        <v>236251</v>
      </c>
    </row>
    <row r="10" spans="1:9" ht="12.75">
      <c r="A10" s="11" t="s">
        <v>12</v>
      </c>
      <c r="B10" s="13">
        <v>52674.62</v>
      </c>
      <c r="C10" s="14">
        <v>12205.1</v>
      </c>
      <c r="D10" s="15">
        <v>27902</v>
      </c>
      <c r="E10" s="15">
        <v>25100</v>
      </c>
      <c r="F10" s="11"/>
      <c r="G10" s="11"/>
      <c r="H10" s="11"/>
      <c r="I10" s="11"/>
    </row>
    <row r="11" spans="1:9" ht="12.75">
      <c r="A11" s="11" t="s">
        <v>13</v>
      </c>
      <c r="B11" s="17">
        <v>27533.06</v>
      </c>
      <c r="C11" s="14"/>
      <c r="D11" s="15">
        <v>25110</v>
      </c>
      <c r="E11" s="15"/>
      <c r="F11" s="11"/>
      <c r="G11" s="11"/>
      <c r="H11" s="11"/>
      <c r="I11" s="11"/>
    </row>
    <row r="12" spans="1:9" ht="12.75">
      <c r="A12" s="11" t="s">
        <v>14</v>
      </c>
      <c r="B12" s="17">
        <v>58885</v>
      </c>
      <c r="C12" s="14"/>
      <c r="D12" s="15">
        <v>30000</v>
      </c>
      <c r="E12" s="15">
        <v>28000</v>
      </c>
      <c r="F12" s="11"/>
      <c r="G12" s="11"/>
      <c r="H12" s="11"/>
      <c r="I12" s="11"/>
    </row>
    <row r="13" spans="1:9" ht="12.75">
      <c r="A13" s="11" t="s">
        <v>15</v>
      </c>
      <c r="B13" s="17">
        <v>148737.39</v>
      </c>
      <c r="C13" s="14">
        <v>22328.98</v>
      </c>
      <c r="D13" s="15">
        <v>56385.37</v>
      </c>
      <c r="E13" s="15">
        <f>74283+41000</f>
        <v>115283</v>
      </c>
      <c r="F13" s="11"/>
      <c r="G13" s="18"/>
      <c r="H13" s="18"/>
      <c r="I13" s="18"/>
    </row>
    <row r="14" spans="1:9" ht="12.75">
      <c r="A14" s="11" t="s">
        <v>16</v>
      </c>
      <c r="B14" s="17">
        <v>43107.22</v>
      </c>
      <c r="C14" s="14">
        <v>72821.39</v>
      </c>
      <c r="D14" s="15">
        <v>64056.42</v>
      </c>
      <c r="E14" s="15">
        <v>40260</v>
      </c>
      <c r="F14" s="11"/>
      <c r="G14" s="11"/>
      <c r="H14" s="11"/>
      <c r="I14" s="11"/>
    </row>
    <row r="15" spans="1:9" ht="12.75">
      <c r="A15" s="11" t="s">
        <v>17</v>
      </c>
      <c r="B15" s="12">
        <v>23925</v>
      </c>
      <c r="C15" s="14">
        <v>34417.95</v>
      </c>
      <c r="D15" s="15">
        <v>35397.74</v>
      </c>
      <c r="E15" s="15"/>
      <c r="F15" s="11"/>
      <c r="G15" s="11"/>
      <c r="H15" s="11"/>
      <c r="I15" s="11"/>
    </row>
    <row r="16" spans="1:9" ht="13.5" thickBot="1">
      <c r="A16" s="11" t="s">
        <v>18</v>
      </c>
      <c r="B16" s="12"/>
      <c r="C16" s="19"/>
      <c r="D16" s="15"/>
      <c r="E16" s="15"/>
      <c r="F16" s="11"/>
      <c r="G16" s="11"/>
      <c r="H16" s="11"/>
      <c r="I16" s="11"/>
    </row>
    <row r="17" spans="1:9" ht="13.5" thickBot="1">
      <c r="A17" s="20" t="s">
        <v>25</v>
      </c>
      <c r="B17" s="21">
        <v>348911.46</v>
      </c>
      <c r="C17" s="21">
        <f>SUM(C10:C16)</f>
        <v>141773.41999999998</v>
      </c>
      <c r="D17" s="21">
        <f>SUM(D10:D16)</f>
        <v>238851.52999999997</v>
      </c>
      <c r="E17" s="21">
        <f>SUM(E10:E16)</f>
        <v>208643</v>
      </c>
      <c r="F17" s="21">
        <f>F9</f>
        <v>236251</v>
      </c>
      <c r="G17" s="21">
        <f>G9</f>
        <v>236251</v>
      </c>
      <c r="H17" s="21">
        <f>H9</f>
        <v>236251</v>
      </c>
      <c r="I17" s="21">
        <f>I9</f>
        <v>236251</v>
      </c>
    </row>
    <row r="18" spans="1:9" ht="12.75">
      <c r="A18" s="6" t="s">
        <v>19</v>
      </c>
      <c r="B18" s="6"/>
      <c r="C18" s="6"/>
      <c r="D18" s="6"/>
      <c r="E18" s="6"/>
      <c r="F18" s="6"/>
      <c r="G18" s="6"/>
      <c r="H18" s="6"/>
      <c r="I18" s="6"/>
    </row>
    <row r="19" spans="1:9" ht="12.75">
      <c r="A19" s="6" t="s">
        <v>20</v>
      </c>
      <c r="B19" s="23">
        <v>43005</v>
      </c>
      <c r="C19" s="6">
        <v>58850</v>
      </c>
      <c r="D19" s="6">
        <v>71355.5529416797</v>
      </c>
      <c r="E19" s="6">
        <v>98733.22069904546</v>
      </c>
      <c r="F19" s="7">
        <v>54192.77572232083</v>
      </c>
      <c r="G19" s="7">
        <v>54192.77572232083</v>
      </c>
      <c r="H19" s="7">
        <v>54192.77572232083</v>
      </c>
      <c r="I19" s="7">
        <v>54192.77572232083</v>
      </c>
    </row>
    <row r="20" spans="1:9" ht="12.75">
      <c r="A20" s="6" t="s">
        <v>21</v>
      </c>
      <c r="B20" s="23">
        <v>113009</v>
      </c>
      <c r="C20" s="6">
        <v>68410</v>
      </c>
      <c r="D20" s="6">
        <f>108891.648658004-2247</f>
        <v>106644.648658004</v>
      </c>
      <c r="E20" s="6">
        <v>176870.79602967453</v>
      </c>
      <c r="F20" s="7">
        <v>81806.68986743751</v>
      </c>
      <c r="G20" s="7">
        <v>81806.68986743751</v>
      </c>
      <c r="H20" s="7">
        <v>81806.68986743751</v>
      </c>
      <c r="I20" s="7">
        <v>81806.68986743751</v>
      </c>
    </row>
    <row r="21" spans="1:9" ht="12.75">
      <c r="A21" s="6" t="s">
        <v>10</v>
      </c>
      <c r="B21" s="23">
        <v>18026</v>
      </c>
      <c r="C21" s="6">
        <v>4057</v>
      </c>
      <c r="D21" s="6">
        <v>11094.45271164021</v>
      </c>
      <c r="E21" s="6">
        <v>37202.38095238095</v>
      </c>
      <c r="F21" s="7">
        <v>13997.740299823634</v>
      </c>
      <c r="G21" s="7">
        <v>13997.740299823634</v>
      </c>
      <c r="H21" s="7">
        <v>13997.740299823634</v>
      </c>
      <c r="I21" s="7">
        <v>13997.740299823634</v>
      </c>
    </row>
    <row r="22" spans="1:9" ht="12.75">
      <c r="A22" s="24" t="s">
        <v>11</v>
      </c>
      <c r="B22" s="24">
        <f aca="true" t="shared" si="2" ref="B22:I22">SUM(B19:B21)</f>
        <v>174040</v>
      </c>
      <c r="C22" s="24">
        <f t="shared" si="2"/>
        <v>131317</v>
      </c>
      <c r="D22" s="24">
        <f t="shared" si="2"/>
        <v>189094.65431132392</v>
      </c>
      <c r="E22" s="24">
        <f t="shared" si="2"/>
        <v>312806.39768110093</v>
      </c>
      <c r="F22" s="24">
        <f t="shared" si="2"/>
        <v>149997.205889582</v>
      </c>
      <c r="G22" s="24">
        <f t="shared" si="2"/>
        <v>149997.205889582</v>
      </c>
      <c r="H22" s="24">
        <f t="shared" si="2"/>
        <v>149997.205889582</v>
      </c>
      <c r="I22" s="24">
        <f t="shared" si="2"/>
        <v>149997.205889582</v>
      </c>
    </row>
    <row r="23" spans="1:9" ht="12.75">
      <c r="A23" s="6" t="s">
        <v>22</v>
      </c>
      <c r="B23" s="6"/>
      <c r="C23" s="6"/>
      <c r="D23" s="6"/>
      <c r="E23" s="6"/>
      <c r="F23" s="6"/>
      <c r="G23" s="6"/>
      <c r="H23" s="6"/>
      <c r="I23" s="6"/>
    </row>
    <row r="24" spans="1:9" ht="12.75">
      <c r="A24" s="25" t="s">
        <v>23</v>
      </c>
      <c r="B24" s="23"/>
      <c r="C24" s="26"/>
      <c r="D24" s="27"/>
      <c r="E24" s="27"/>
      <c r="F24" s="25"/>
      <c r="G24" s="25"/>
      <c r="H24" s="25"/>
      <c r="I24" s="25"/>
    </row>
    <row r="25" spans="1:9" ht="12.75">
      <c r="A25" s="25" t="s">
        <v>49</v>
      </c>
      <c r="B25" s="23"/>
      <c r="C25" s="26"/>
      <c r="D25" s="27"/>
      <c r="E25" s="27"/>
      <c r="F25" s="25"/>
      <c r="G25" s="25"/>
      <c r="H25" s="25"/>
      <c r="I25" s="25"/>
    </row>
    <row r="26" spans="1:9" ht="12.75">
      <c r="A26" s="25" t="s">
        <v>24</v>
      </c>
      <c r="B26" s="23"/>
      <c r="C26" s="26"/>
      <c r="D26" s="27"/>
      <c r="E26" s="27"/>
      <c r="F26" s="25"/>
      <c r="G26" s="25"/>
      <c r="H26" s="25"/>
      <c r="I26" s="25"/>
    </row>
    <row r="27" spans="1:9" ht="12.75">
      <c r="A27" s="25" t="s">
        <v>50</v>
      </c>
      <c r="B27" s="23"/>
      <c r="C27" s="26">
        <v>79756.2</v>
      </c>
      <c r="D27" s="27">
        <v>122974.56</v>
      </c>
      <c r="E27" s="27">
        <v>39500</v>
      </c>
      <c r="F27" s="25">
        <v>80000</v>
      </c>
      <c r="G27" s="25"/>
      <c r="H27" s="25"/>
      <c r="I27" s="25"/>
    </row>
    <row r="28" spans="1:9" ht="12.75">
      <c r="A28" s="25" t="s">
        <v>2</v>
      </c>
      <c r="B28" s="23">
        <v>15215</v>
      </c>
      <c r="C28" s="26">
        <v>32565.51</v>
      </c>
      <c r="D28" s="27">
        <v>23624.81</v>
      </c>
      <c r="E28" s="27">
        <v>27000</v>
      </c>
      <c r="F28" s="25">
        <v>30000</v>
      </c>
      <c r="G28" s="25"/>
      <c r="H28" s="25"/>
      <c r="I28" s="25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 t="s">
        <v>26</v>
      </c>
      <c r="B30" s="6"/>
      <c r="C30" s="6"/>
      <c r="D30" s="6"/>
      <c r="E30" s="6"/>
      <c r="F30" s="6"/>
      <c r="G30" s="6"/>
      <c r="H30" s="6"/>
      <c r="I30" s="6"/>
    </row>
    <row r="31" spans="1:9" ht="12.75">
      <c r="A31" s="30" t="s">
        <v>29</v>
      </c>
      <c r="B31" s="31">
        <f aca="true" t="shared" si="3" ref="B31:I31">SUM(B32:B34)</f>
        <v>1389762.090114332</v>
      </c>
      <c r="C31" s="31">
        <f t="shared" si="3"/>
        <v>1245273.367738597</v>
      </c>
      <c r="D31" s="16">
        <f t="shared" si="3"/>
        <v>1128737.0154234204</v>
      </c>
      <c r="E31" s="16">
        <f t="shared" si="3"/>
        <v>1070277.1121121692</v>
      </c>
      <c r="F31" s="16">
        <f t="shared" si="3"/>
        <v>917914.6644310682</v>
      </c>
      <c r="G31" s="16">
        <f t="shared" si="3"/>
        <v>834417.4585414864</v>
      </c>
      <c r="H31" s="16">
        <f t="shared" si="3"/>
        <v>794420.2526519042</v>
      </c>
      <c r="I31" s="16">
        <f t="shared" si="3"/>
        <v>644423.0467623223</v>
      </c>
    </row>
    <row r="32" spans="1:9" ht="12.75">
      <c r="A32" s="25" t="s">
        <v>27</v>
      </c>
      <c r="B32" s="32">
        <f>589092.441868589+40000</f>
        <v>629092.441868589</v>
      </c>
      <c r="C32" s="28">
        <f>593465.564839567</f>
        <v>593465.564839567</v>
      </c>
      <c r="D32" s="26">
        <v>526227.9410452176</v>
      </c>
      <c r="E32" s="27">
        <v>482057.7108364164</v>
      </c>
      <c r="F32" s="29">
        <f>E32+E36-E19</f>
        <v>383324.49013737094</v>
      </c>
      <c r="G32" s="29">
        <f aca="true" t="shared" si="4" ref="G32:I33">F32+F36-F19</f>
        <v>329131.7144150501</v>
      </c>
      <c r="H32" s="29">
        <f t="shared" si="4"/>
        <v>274938.9386927293</v>
      </c>
      <c r="I32" s="29">
        <f t="shared" si="4"/>
        <v>220746.16297040845</v>
      </c>
    </row>
    <row r="33" spans="1:9" ht="12.75">
      <c r="A33" s="25" t="s">
        <v>28</v>
      </c>
      <c r="B33" s="32">
        <f>487899.513457383+17000</f>
        <v>504899.513457383</v>
      </c>
      <c r="C33" s="28">
        <v>440251</v>
      </c>
      <c r="D33" s="26">
        <v>380710.4794818182</v>
      </c>
      <c r="E33" s="27">
        <v>338636.7517166699</v>
      </c>
      <c r="F33" s="29">
        <f>E33+E37-E20</f>
        <v>283626.90568699536</v>
      </c>
      <c r="G33" s="29">
        <f>F33+F37-F20</f>
        <v>241320.21581955784</v>
      </c>
      <c r="H33" s="29">
        <f t="shared" si="4"/>
        <v>239513.5259521203</v>
      </c>
      <c r="I33" s="29">
        <f t="shared" si="4"/>
        <v>157706.83608468279</v>
      </c>
    </row>
    <row r="34" spans="1:9" ht="12.75">
      <c r="A34" s="25" t="s">
        <v>30</v>
      </c>
      <c r="B34" s="22">
        <f>241035.13478836+14735</f>
        <v>255770.13478836</v>
      </c>
      <c r="C34" s="26">
        <v>211556.80289902998</v>
      </c>
      <c r="D34" s="26">
        <v>221798.59489638446</v>
      </c>
      <c r="E34" s="27">
        <v>249582.6495590829</v>
      </c>
      <c r="F34" s="25">
        <f>E34+E38-E21</f>
        <v>250963.26860670198</v>
      </c>
      <c r="G34" s="25">
        <f>F34+F38-F21</f>
        <v>263965.52830687835</v>
      </c>
      <c r="H34" s="25">
        <f>G34+G38-G21</f>
        <v>279967.7880070547</v>
      </c>
      <c r="I34" s="25">
        <f>H34+H38-H21</f>
        <v>265970.0477072311</v>
      </c>
    </row>
    <row r="35" spans="1:9" ht="12.75">
      <c r="A35" s="33" t="s">
        <v>31</v>
      </c>
      <c r="B35" s="6"/>
      <c r="C35" s="6"/>
      <c r="D35" s="6"/>
      <c r="E35" s="6"/>
      <c r="F35" s="6"/>
      <c r="G35" s="6"/>
      <c r="H35" s="6"/>
      <c r="I35" s="6"/>
    </row>
    <row r="36" spans="1:9" ht="12.75">
      <c r="A36" s="25" t="s">
        <v>32</v>
      </c>
      <c r="B36" s="23" t="e">
        <f>#REF!+#REF!</f>
        <v>#REF!</v>
      </c>
      <c r="C36" s="19" t="e">
        <f>#REF!+B25</f>
        <v>#REF!</v>
      </c>
      <c r="D36" s="15" t="e">
        <f>#REF!+C25</f>
        <v>#REF!</v>
      </c>
      <c r="E36" s="15"/>
      <c r="F36" s="25">
        <f>B24+E25</f>
        <v>0</v>
      </c>
      <c r="G36" s="25">
        <f>C24+F25</f>
        <v>0</v>
      </c>
      <c r="H36" s="25">
        <f>D24+G25</f>
        <v>0</v>
      </c>
      <c r="I36" s="25">
        <f>E24+H25</f>
        <v>0</v>
      </c>
    </row>
    <row r="37" spans="1:9" ht="12.75">
      <c r="A37" s="25" t="s">
        <v>33</v>
      </c>
      <c r="B37" s="23" t="e">
        <f>#REF!+#REF!</f>
        <v>#REF!</v>
      </c>
      <c r="C37" s="19" t="e">
        <f>B27+#REF!</f>
        <v>#REF!</v>
      </c>
      <c r="D37" s="34">
        <v>120369.81</v>
      </c>
      <c r="E37" s="15">
        <f>-D37+D27+C27+E27</f>
        <v>121860.95</v>
      </c>
      <c r="F37" s="25">
        <f>E27+B26</f>
        <v>39500</v>
      </c>
      <c r="G37" s="25">
        <f>F27+C26</f>
        <v>80000</v>
      </c>
      <c r="H37" s="25">
        <f>G27+D26</f>
        <v>0</v>
      </c>
      <c r="I37" s="25">
        <f>H27+E26</f>
        <v>0</v>
      </c>
    </row>
    <row r="38" spans="1:9" ht="12.75">
      <c r="A38" s="25" t="s">
        <v>30</v>
      </c>
      <c r="B38" s="23">
        <v>13078</v>
      </c>
      <c r="C38" s="19">
        <v>14780.71</v>
      </c>
      <c r="D38" s="34">
        <v>10265.04</v>
      </c>
      <c r="E38" s="15">
        <v>38583</v>
      </c>
      <c r="F38" s="25">
        <f>E28</f>
        <v>27000</v>
      </c>
      <c r="G38" s="25">
        <f>F28</f>
        <v>30000</v>
      </c>
      <c r="H38" s="25">
        <f>G28</f>
        <v>0</v>
      </c>
      <c r="I38" s="25">
        <f>H28</f>
        <v>0</v>
      </c>
    </row>
    <row r="39" spans="1:9" ht="12.75">
      <c r="A39" s="8" t="s">
        <v>34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25" t="s">
        <v>8</v>
      </c>
      <c r="B40" s="25" t="e">
        <f>B32+B36</f>
        <v>#REF!</v>
      </c>
      <c r="C40" s="25" t="e">
        <f>C32+C36</f>
        <v>#REF!</v>
      </c>
      <c r="D40" s="25" t="e">
        <f aca="true" t="shared" si="5" ref="D40:I40">D32+D36</f>
        <v>#REF!</v>
      </c>
      <c r="E40" s="25">
        <f>E32+E36</f>
        <v>482057.7108364164</v>
      </c>
      <c r="F40" s="25">
        <f t="shared" si="5"/>
        <v>383324.49013737094</v>
      </c>
      <c r="G40" s="25">
        <f t="shared" si="5"/>
        <v>329131.7144150501</v>
      </c>
      <c r="H40" s="25">
        <f t="shared" si="5"/>
        <v>274938.9386927293</v>
      </c>
      <c r="I40" s="25">
        <f t="shared" si="5"/>
        <v>220746.16297040845</v>
      </c>
    </row>
    <row r="41" spans="1:9" ht="12.75">
      <c r="A41" s="25" t="s">
        <v>9</v>
      </c>
      <c r="B41" s="25" t="e">
        <f>B33+B37</f>
        <v>#REF!</v>
      </c>
      <c r="C41" s="25" t="e">
        <f aca="true" t="shared" si="6" ref="C41:I42">C33+C37</f>
        <v>#REF!</v>
      </c>
      <c r="D41" s="25">
        <f t="shared" si="6"/>
        <v>501080.2894818182</v>
      </c>
      <c r="E41" s="25">
        <f>E33+E37</f>
        <v>460497.7017166699</v>
      </c>
      <c r="F41" s="25">
        <f t="shared" si="6"/>
        <v>323126.90568699536</v>
      </c>
      <c r="G41" s="25">
        <f t="shared" si="6"/>
        <v>321320.21581955784</v>
      </c>
      <c r="H41" s="25">
        <f t="shared" si="6"/>
        <v>239513.5259521203</v>
      </c>
      <c r="I41" s="25">
        <f t="shared" si="6"/>
        <v>157706.83608468279</v>
      </c>
    </row>
    <row r="42" spans="1:9" ht="12.75">
      <c r="A42" s="25" t="s">
        <v>30</v>
      </c>
      <c r="B42" s="25">
        <f>B34+B38</f>
        <v>268848.13478836</v>
      </c>
      <c r="C42" s="25">
        <f t="shared" si="6"/>
        <v>226337.51289902997</v>
      </c>
      <c r="D42" s="25">
        <f>D34+D38</f>
        <v>232063.63489638446</v>
      </c>
      <c r="E42" s="25">
        <f>E34+E38</f>
        <v>288165.6495590829</v>
      </c>
      <c r="F42" s="25">
        <f t="shared" si="6"/>
        <v>277963.268606702</v>
      </c>
      <c r="G42" s="25">
        <f t="shared" si="6"/>
        <v>293965.52830687835</v>
      </c>
      <c r="H42" s="25">
        <f t="shared" si="6"/>
        <v>279967.7880070547</v>
      </c>
      <c r="I42" s="25">
        <f t="shared" si="6"/>
        <v>265970.0477072311</v>
      </c>
    </row>
    <row r="43" spans="1:9" ht="12.75">
      <c r="A43" s="6" t="s">
        <v>35</v>
      </c>
      <c r="B43" s="6">
        <f aca="true" t="shared" si="7" ref="B43:H43">B22</f>
        <v>174040</v>
      </c>
      <c r="C43" s="6">
        <f t="shared" si="7"/>
        <v>131317</v>
      </c>
      <c r="D43" s="6">
        <f t="shared" si="7"/>
        <v>189094.65431132392</v>
      </c>
      <c r="E43" s="6">
        <f t="shared" si="7"/>
        <v>312806.39768110093</v>
      </c>
      <c r="F43" s="6">
        <f t="shared" si="7"/>
        <v>149997.205889582</v>
      </c>
      <c r="G43" s="6">
        <f t="shared" si="7"/>
        <v>149997.205889582</v>
      </c>
      <c r="H43" s="6">
        <f t="shared" si="7"/>
        <v>149997.205889582</v>
      </c>
      <c r="I43" s="6">
        <f>I22</f>
        <v>149997.205889582</v>
      </c>
    </row>
    <row r="44" spans="1:9" ht="12.75">
      <c r="A44" s="16" t="s">
        <v>36</v>
      </c>
      <c r="B44" s="16" t="e">
        <f aca="true" t="shared" si="8" ref="B44:I44">B31+B36+B37+B38-B43</f>
        <v>#REF!</v>
      </c>
      <c r="C44" s="16" t="e">
        <f t="shared" si="8"/>
        <v>#REF!</v>
      </c>
      <c r="D44" s="16" t="e">
        <f t="shared" si="8"/>
        <v>#REF!</v>
      </c>
      <c r="E44" s="16">
        <f t="shared" si="8"/>
        <v>917914.6644310681</v>
      </c>
      <c r="F44" s="16">
        <f t="shared" si="8"/>
        <v>834417.4585414862</v>
      </c>
      <c r="G44" s="16">
        <f t="shared" si="8"/>
        <v>794420.2526519045</v>
      </c>
      <c r="H44" s="16">
        <f t="shared" si="8"/>
        <v>644423.0467623223</v>
      </c>
      <c r="I44" s="16">
        <f t="shared" si="8"/>
        <v>494425.8408727403</v>
      </c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3.5" thickBot="1">
      <c r="A46" s="44" t="s">
        <v>37</v>
      </c>
      <c r="B46" s="44"/>
      <c r="C46" s="44"/>
      <c r="D46" s="44"/>
      <c r="E46" s="44"/>
      <c r="F46" s="44"/>
      <c r="G46" s="44"/>
      <c r="H46" s="44"/>
      <c r="I46" s="44"/>
    </row>
    <row r="47" spans="1:9" ht="12.75">
      <c r="A47" s="45" t="s">
        <v>38</v>
      </c>
      <c r="B47" s="46">
        <v>2450</v>
      </c>
      <c r="C47" s="47">
        <v>13056</v>
      </c>
      <c r="D47" s="48">
        <v>2008</v>
      </c>
      <c r="E47" s="49">
        <v>15000</v>
      </c>
      <c r="F47" s="49">
        <v>15000</v>
      </c>
      <c r="G47" s="49">
        <v>15000</v>
      </c>
      <c r="H47" s="49">
        <v>15000</v>
      </c>
      <c r="I47" s="49">
        <v>15000</v>
      </c>
    </row>
    <row r="48" spans="1:9" ht="12.75">
      <c r="A48" s="50" t="s">
        <v>39</v>
      </c>
      <c r="B48" s="37">
        <v>24176</v>
      </c>
      <c r="C48" s="51">
        <v>1153</v>
      </c>
      <c r="D48" s="52">
        <v>1195</v>
      </c>
      <c r="E48" s="53">
        <f>E9*0.025</f>
        <v>12375</v>
      </c>
      <c r="F48" s="53">
        <f>F9*0.025</f>
        <v>5906.275000000001</v>
      </c>
      <c r="G48" s="53">
        <f>G9*0.025</f>
        <v>5906.275000000001</v>
      </c>
      <c r="H48" s="53">
        <f>H9*0.025</f>
        <v>5906.275000000001</v>
      </c>
      <c r="I48" s="53">
        <f>I9*0.025</f>
        <v>5906.275000000001</v>
      </c>
    </row>
    <row r="49" spans="1:9" ht="12.75">
      <c r="A49" s="50" t="s">
        <v>3</v>
      </c>
      <c r="B49" s="37">
        <f>7416+24094</f>
        <v>31510</v>
      </c>
      <c r="C49" s="51">
        <f>7382+27226</f>
        <v>34608</v>
      </c>
      <c r="D49" s="52">
        <f>1250+31552</f>
        <v>32802</v>
      </c>
      <c r="E49" s="53"/>
      <c r="F49" s="53"/>
      <c r="G49" s="53"/>
      <c r="H49" s="53"/>
      <c r="I49" s="53"/>
    </row>
    <row r="50" spans="1:9" ht="12.75">
      <c r="A50" s="54" t="s">
        <v>40</v>
      </c>
      <c r="B50" s="55"/>
      <c r="C50" s="55"/>
      <c r="D50" s="55"/>
      <c r="E50" s="55"/>
      <c r="F50" s="55"/>
      <c r="G50" s="55"/>
      <c r="H50" s="55"/>
      <c r="I50" s="55"/>
    </row>
    <row r="51" spans="1:9" ht="12.75">
      <c r="A51" s="56" t="s">
        <v>41</v>
      </c>
      <c r="B51" s="57"/>
      <c r="C51" s="58">
        <v>0</v>
      </c>
      <c r="D51" s="59">
        <v>100000</v>
      </c>
      <c r="E51" s="59"/>
      <c r="F51" s="55"/>
      <c r="G51" s="55"/>
      <c r="H51" s="55"/>
      <c r="I51" s="55"/>
    </row>
    <row r="52" spans="1:9" ht="12.75">
      <c r="A52" s="35" t="s">
        <v>42</v>
      </c>
      <c r="B52" s="60"/>
      <c r="C52" s="36"/>
      <c r="D52" s="36"/>
      <c r="E52" s="36"/>
      <c r="F52" s="36"/>
      <c r="G52" s="36"/>
      <c r="H52" s="36"/>
      <c r="I52" s="36"/>
    </row>
    <row r="53" spans="1:9" ht="12.75">
      <c r="A53" s="56" t="s">
        <v>44</v>
      </c>
      <c r="B53" s="61">
        <v>115000</v>
      </c>
      <c r="C53" s="58">
        <f>185000</f>
        <v>185000</v>
      </c>
      <c r="D53" s="59">
        <v>160315</v>
      </c>
      <c r="E53" s="59"/>
      <c r="F53" s="55"/>
      <c r="G53" s="55"/>
      <c r="H53" s="55"/>
      <c r="I53" s="55"/>
    </row>
    <row r="54" spans="1:9" ht="12.75">
      <c r="A54" s="35" t="s">
        <v>43</v>
      </c>
      <c r="B54" s="62"/>
      <c r="C54" s="36"/>
      <c r="D54" s="36"/>
      <c r="E54" s="36"/>
      <c r="F54" s="36"/>
      <c r="G54" s="36"/>
      <c r="H54" s="36"/>
      <c r="I54" s="36"/>
    </row>
    <row r="55" spans="1:9" ht="12.75">
      <c r="A55" s="56" t="s">
        <v>30</v>
      </c>
      <c r="B55" s="61">
        <v>13079</v>
      </c>
      <c r="C55" s="58">
        <v>76607</v>
      </c>
      <c r="D55" s="59">
        <v>23303</v>
      </c>
      <c r="E55" s="59">
        <v>16600</v>
      </c>
      <c r="F55" s="55">
        <f>F28</f>
        <v>30000</v>
      </c>
      <c r="G55" s="55">
        <f>G28</f>
        <v>0</v>
      </c>
      <c r="H55" s="55">
        <f>H28</f>
        <v>0</v>
      </c>
      <c r="I55" s="55">
        <f>I28</f>
        <v>0</v>
      </c>
    </row>
    <row r="56" spans="1:9" ht="12.75">
      <c r="A56" s="54" t="s">
        <v>45</v>
      </c>
      <c r="B56" s="55"/>
      <c r="C56" s="55"/>
      <c r="D56" s="55"/>
      <c r="E56" s="55"/>
      <c r="F56" s="55"/>
      <c r="G56" s="55"/>
      <c r="H56" s="55"/>
      <c r="I56" s="55"/>
    </row>
    <row r="57" spans="1:9" ht="12.75">
      <c r="A57" s="56" t="s">
        <v>8</v>
      </c>
      <c r="B57" s="61" t="e">
        <f>B36*#REF!</f>
        <v>#REF!</v>
      </c>
      <c r="C57" s="58" t="e">
        <f>C36*#REF!</f>
        <v>#REF!</v>
      </c>
      <c r="D57" s="59">
        <v>0</v>
      </c>
      <c r="E57" s="59" t="e">
        <f>E36*#REF!</f>
        <v>#REF!</v>
      </c>
      <c r="F57" s="55" t="e">
        <f>F36*#REF!</f>
        <v>#REF!</v>
      </c>
      <c r="G57" s="55" t="e">
        <f>G36*#REF!</f>
        <v>#REF!</v>
      </c>
      <c r="H57" s="55" t="e">
        <f>H36*#REF!</f>
        <v>#REF!</v>
      </c>
      <c r="I57" s="55" t="e">
        <f>I36*#REF!</f>
        <v>#REF!</v>
      </c>
    </row>
    <row r="58" spans="1:9" ht="12.75">
      <c r="A58" s="56" t="s">
        <v>9</v>
      </c>
      <c r="B58" s="61" t="e">
        <f>B37*#REF!</f>
        <v>#REF!</v>
      </c>
      <c r="C58" s="58" t="e">
        <f>C37*#REF!</f>
        <v>#REF!</v>
      </c>
      <c r="D58" s="59">
        <v>0</v>
      </c>
      <c r="E58" s="59">
        <v>0</v>
      </c>
      <c r="F58" s="55">
        <v>0</v>
      </c>
      <c r="G58" s="55">
        <v>0</v>
      </c>
      <c r="H58" s="55" t="e">
        <f>H37*#REF!</f>
        <v>#REF!</v>
      </c>
      <c r="I58" s="55" t="e">
        <f>I37*#REF!</f>
        <v>#REF!</v>
      </c>
    </row>
    <row r="59" spans="1:9" ht="12.75">
      <c r="A59" s="56" t="s">
        <v>30</v>
      </c>
      <c r="B59" s="61">
        <v>4068</v>
      </c>
      <c r="C59" s="58">
        <v>3637</v>
      </c>
      <c r="D59" s="59">
        <v>7613</v>
      </c>
      <c r="E59" s="59">
        <v>6940</v>
      </c>
      <c r="F59" s="55" t="e">
        <f>F38*#REF!</f>
        <v>#REF!</v>
      </c>
      <c r="G59" s="55" t="e">
        <f>G38*#REF!</f>
        <v>#REF!</v>
      </c>
      <c r="H59" s="55" t="e">
        <f>H38*#REF!</f>
        <v>#REF!</v>
      </c>
      <c r="I59" s="55" t="e">
        <f>I38*#REF!</f>
        <v>#REF!</v>
      </c>
    </row>
    <row r="60" spans="1:9" ht="13.5" thickBot="1">
      <c r="A60" s="38"/>
      <c r="B60" s="39"/>
      <c r="C60" s="39"/>
      <c r="D60" s="39"/>
      <c r="E60" s="39"/>
      <c r="F60" s="39"/>
      <c r="G60" s="39"/>
      <c r="H60" s="39"/>
      <c r="I60" s="39"/>
    </row>
    <row r="61" spans="1:9" ht="12.75">
      <c r="A61" s="40" t="s">
        <v>48</v>
      </c>
      <c r="B61" s="40" t="e">
        <f>SUM(B47:B59)</f>
        <v>#REF!</v>
      </c>
      <c r="C61" s="40" t="e">
        <f>C47+C48+C49+C51+C53+C55+C57+C58+C59</f>
        <v>#REF!</v>
      </c>
      <c r="D61" s="40">
        <f aca="true" t="shared" si="9" ref="D61:I61">D47+D48+D49+D51+D53+D55+D57+D58+D59</f>
        <v>327236</v>
      </c>
      <c r="E61" s="40" t="e">
        <f t="shared" si="9"/>
        <v>#REF!</v>
      </c>
      <c r="F61" s="40" t="e">
        <f t="shared" si="9"/>
        <v>#REF!</v>
      </c>
      <c r="G61" s="40" t="e">
        <f t="shared" si="9"/>
        <v>#REF!</v>
      </c>
      <c r="H61" s="40" t="e">
        <f t="shared" si="9"/>
        <v>#REF!</v>
      </c>
      <c r="I61" s="40" t="e">
        <f t="shared" si="9"/>
        <v>#REF!</v>
      </c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41" t="s">
        <v>47</v>
      </c>
      <c r="B63" s="41" t="e">
        <f aca="true" t="shared" si="10" ref="B63:I63">B4+B17-B61</f>
        <v>#REF!</v>
      </c>
      <c r="C63" s="41" t="e">
        <f t="shared" si="10"/>
        <v>#REF!</v>
      </c>
      <c r="D63" s="41" t="e">
        <f t="shared" si="10"/>
        <v>#REF!</v>
      </c>
      <c r="E63" s="41" t="e">
        <f t="shared" si="10"/>
        <v>#REF!</v>
      </c>
      <c r="F63" s="41" t="e">
        <f t="shared" si="10"/>
        <v>#REF!</v>
      </c>
      <c r="G63" s="41" t="e">
        <f t="shared" si="10"/>
        <v>#REF!</v>
      </c>
      <c r="H63" s="41" t="e">
        <f t="shared" si="10"/>
        <v>#REF!</v>
      </c>
      <c r="I63" s="41" t="e">
        <f t="shared" si="10"/>
        <v>#REF!</v>
      </c>
    </row>
    <row r="65" spans="1:9" ht="12.75">
      <c r="A65" s="42" t="s">
        <v>46</v>
      </c>
      <c r="B65" s="42">
        <v>537787</v>
      </c>
      <c r="C65" s="42">
        <v>442905</v>
      </c>
      <c r="D65" s="42">
        <v>482964</v>
      </c>
      <c r="E65" s="42"/>
      <c r="F65" s="42"/>
      <c r="G65" s="42"/>
      <c r="H65" s="42"/>
      <c r="I65" s="42"/>
    </row>
    <row r="66" spans="1:9" ht="12.75">
      <c r="A66" s="43"/>
      <c r="B66" s="43"/>
      <c r="C66" s="43"/>
      <c r="D66" s="43"/>
      <c r="E66" s="43"/>
      <c r="F66" s="43"/>
      <c r="G66" s="43"/>
      <c r="H66" s="43"/>
      <c r="I66" s="43"/>
    </row>
  </sheetData>
  <mergeCells count="2">
    <mergeCell ref="B1:E1"/>
    <mergeCell ref="F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&amp;L&amp;"Arial,обычный"&amp;11Журнал «Генеральный Директор»
Анкету предоставил Юрий Наврузов, консалтинговая группа «НАУ»</oddHeader>
    <oddFooter>&amp;L&amp;"Arial,обычный"&amp;11Дополнительный материал к статье «Как вести бизнес в неблагоприятных условиях» (ГД. 2009. №2)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ryabov</cp:lastModifiedBy>
  <cp:lastPrinted>2009-01-29T11:43:04Z</cp:lastPrinted>
  <dcterms:created xsi:type="dcterms:W3CDTF">2009-01-19T08:50:39Z</dcterms:created>
  <dcterms:modified xsi:type="dcterms:W3CDTF">2009-01-30T15:57:02Z</dcterms:modified>
  <cp:category/>
  <cp:version/>
  <cp:contentType/>
  <cp:contentStatus/>
</cp:coreProperties>
</file>