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ComTech User</author>
  </authors>
  <commentList>
    <comment ref="T12" authorId="0">
      <text>
        <r>
          <rPr>
            <b/>
            <sz val="8"/>
            <rFont val="Tahoma"/>
            <family val="0"/>
          </rPr>
          <t>ComTech User:</t>
        </r>
        <r>
          <rPr>
            <sz val="8"/>
            <rFont val="Tahoma"/>
            <family val="0"/>
          </rPr>
          <t xml:space="preserve">
 Первый взнос ипотечного кредита 21000$
Кредит на 70000 долл на 15 лет под 10% год.
В счет погашения кредита выплачивается ежемесячно 480 долл,
поэтому начиная с этого месяца ежемесячно инвестируемая сумма должна уменьшится до 320 долл. Однако предполагаем, что к этому времени инвестор начал зарабатывать больше и по прежнему имеет возможность инвестировать 800 долл ежемесячно
</t>
        </r>
      </text>
    </comment>
  </commentList>
</comments>
</file>

<file path=xl/sharedStrings.xml><?xml version="1.0" encoding="utf-8"?>
<sst xmlns="http://schemas.openxmlformats.org/spreadsheetml/2006/main" count="54" uniqueCount="54">
  <si>
    <t>2004г.</t>
  </si>
  <si>
    <t>2005г.</t>
  </si>
  <si>
    <t>2006г.</t>
  </si>
  <si>
    <t>2007г.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</si>
  <si>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</si>
  <si>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</si>
  <si>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</si>
  <si>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</si>
  <si>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</si>
  <si>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</si>
  <si>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</si>
  <si>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</si>
  <si>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</si>
  <si>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</si>
  <si>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</si>
  <si>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</si>
  <si>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</si>
  <si>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</si>
  <si>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</si>
  <si>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</si>
  <si>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</si>
  <si>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</si>
  <si>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2027г.</t>
  </si>
  <si>
    <t>2028г.</t>
  </si>
  <si>
    <t>2029г.</t>
  </si>
  <si>
    <t>2030г.</t>
  </si>
  <si>
    <t xml:space="preserve">Первичное накопление в банке </t>
  </si>
  <si>
    <t>Другие источники дохода</t>
  </si>
  <si>
    <t>Накопление средств, инвестированных в S&amp;P500 (USD)</t>
  </si>
  <si>
    <t>Накопление средства в ПИФ России (RUR)</t>
  </si>
  <si>
    <t>Накопление средства в других инвестициях (USD)</t>
  </si>
  <si>
    <t>Сумма, перечисляемая в инвестиционные фонды</t>
  </si>
  <si>
    <t>Сумма, перечисляемая в другие инвестиции (бизнес, недвижимость)</t>
  </si>
  <si>
    <t>Остаток в банке после перечислений</t>
  </si>
  <si>
    <t>Накопление средств на счете в СК  (USD)</t>
  </si>
  <si>
    <t>Накопление средств на счете в СК  (EURO)</t>
  </si>
  <si>
    <t>Накопление средств в ПИФах (USD)</t>
  </si>
  <si>
    <t>Сумма, перечисляемая в СК (USD)</t>
  </si>
  <si>
    <t>Сумма, перечисляемая в СК (EURO)</t>
  </si>
  <si>
    <t>Сумма, перечисляемая в ПИФ (USD)</t>
  </si>
  <si>
    <t>Сумма, перечисляемая в ПИФ (RUR)</t>
  </si>
  <si>
    <t>ИТОГО</t>
  </si>
  <si>
    <t>Накопление средства в доверительном управлении (RUR)</t>
  </si>
  <si>
    <t>Сумма, перечисляемая в или в доверит. Управление (RUR)</t>
  </si>
  <si>
    <t>Накопление</t>
  </si>
  <si>
    <t>Перечисление</t>
  </si>
  <si>
    <t>Плановые расходы</t>
  </si>
  <si>
    <t>ипотечный кредит</t>
  </si>
  <si>
    <t>обучение ребенка</t>
  </si>
  <si>
    <t>покупка дачи</t>
  </si>
  <si>
    <t>Завершение программы: совокупный капитал около 200000 долл.</t>
  </si>
  <si>
    <t>Владимир Авденин</t>
  </si>
  <si>
    <t>mailto:dostatok@dostatok.ru</t>
  </si>
  <si>
    <t>http://www.dostatok.ru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</si>
</sst>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</numFmts>
  <fonts count="10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9" applyNumberFormat="1" applyFont="1" applyBorder="1" applyAlignment="1">
      <alignment vertical="center" wrapText="1"/>
    </xf>
    <xf numFmtId="165" fontId="6" fillId="0" borderId="1" xfId="19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2" xfId="19" applyNumberFormat="1" applyFont="1" applyBorder="1" applyAlignment="1">
      <alignment vertical="center" wrapText="1"/>
    </xf>
    <xf numFmtId="165" fontId="5" fillId="2" borderId="1" xfId="19" applyNumberFormat="1" applyFont="1" applyFill="1" applyBorder="1" applyAlignment="1">
      <alignment vertical="center" wrapText="1"/>
    </xf>
    <xf numFmtId="165" fontId="5" fillId="0" borderId="1" xfId="19" applyNumberFormat="1" applyFont="1" applyFill="1" applyBorder="1" applyAlignment="1">
      <alignment vertical="center" wrapText="1"/>
    </xf>
    <xf numFmtId="165" fontId="5" fillId="2" borderId="2" xfId="19" applyNumberFormat="1" applyFont="1" applyFill="1" applyBorder="1" applyAlignment="1">
      <alignment vertical="center" wrapText="1"/>
    </xf>
    <xf numFmtId="165" fontId="5" fillId="0" borderId="2" xfId="19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165" fontId="5" fillId="3" borderId="1" xfId="19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/>
    </xf>
    <xf numFmtId="0" fontId="4" fillId="4" borderId="1" xfId="0" applyFont="1" applyFill="1" applyBorder="1" applyAlignment="1">
      <alignment vertical="center" wrapText="1"/>
    </xf>
    <xf numFmtId="2" fontId="5" fillId="5" borderId="0" xfId="19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Alignment="1">
      <alignment horizontal="center"/>
    </xf>
    <xf numFmtId="2" fontId="5" fillId="5" borderId="4" xfId="19" applyNumberFormat="1" applyFont="1" applyFill="1" applyBorder="1" applyAlignment="1">
      <alignment horizontal="center" vertical="center" wrapText="1"/>
    </xf>
    <xf numFmtId="0" fontId="8" fillId="0" borderId="0" xfId="15" applyAlignment="1">
      <alignment/>
    </xf>
    <xf numFmtId="165" fontId="6" fillId="0" borderId="5" xfId="19" applyNumberFormat="1" applyFont="1" applyBorder="1" applyAlignment="1">
      <alignment horizontal="left" vertical="center" wrapText="1"/>
    </xf>
    <xf numFmtId="165" fontId="6" fillId="0" borderId="6" xfId="19" applyNumberFormat="1" applyFont="1" applyBorder="1" applyAlignment="1">
      <alignment horizontal="left" vertical="center" wrapText="1"/>
    </xf>
    <xf numFmtId="165" fontId="6" fillId="0" borderId="7" xfId="19" applyNumberFormat="1" applyFont="1" applyBorder="1" applyAlignment="1">
      <alignment horizontal="left" vertical="center" wrapText="1"/>
    </xf>
    <xf numFmtId="165" fontId="6" fillId="0" borderId="5" xfId="19" applyNumberFormat="1" applyFont="1" applyBorder="1" applyAlignment="1">
      <alignment horizontal="center" vertical="center" wrapText="1"/>
    </xf>
    <xf numFmtId="165" fontId="6" fillId="0" borderId="6" xfId="19" applyNumberFormat="1" applyFont="1" applyBorder="1" applyAlignment="1">
      <alignment horizontal="center" vertical="center" wrapText="1"/>
    </xf>
    <xf numFmtId="165" fontId="6" fillId="0" borderId="7" xfId="19" applyNumberFormat="1" applyFont="1" applyBorder="1" applyAlignment="1">
      <alignment horizontal="center" vertical="center" wrapText="1"/>
    </xf>
    <xf numFmtId="165" fontId="6" fillId="2" borderId="5" xfId="19" applyNumberFormat="1" applyFont="1" applyFill="1" applyBorder="1" applyAlignment="1">
      <alignment horizontal="center" vertical="center" wrapText="1"/>
    </xf>
    <xf numFmtId="165" fontId="6" fillId="2" borderId="6" xfId="19" applyNumberFormat="1" applyFont="1" applyFill="1" applyBorder="1" applyAlignment="1">
      <alignment horizontal="center" vertical="center" wrapText="1"/>
    </xf>
    <xf numFmtId="165" fontId="6" fillId="2" borderId="7" xfId="19" applyNumberFormat="1" applyFont="1" applyFill="1" applyBorder="1" applyAlignment="1">
      <alignment horizontal="center" vertical="center" wrapText="1"/>
    </xf>
    <xf numFmtId="165" fontId="6" fillId="3" borderId="5" xfId="19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kalova\Local%20Settings\Temporary%20Internet%20Files\OLK9BF\1%20&#1057;&#1072;&#1074;&#1077;&#1085;&#1086;&#1082;\&#1050;&#1091;&#1093;&#1090;&#1080;&#1085;%20&#1040;&#1085;&#1076;&#1088;&#1077;&#1081;\&#1051;&#1060;&#1055;%20&#1050;&#1091;&#1093;&#1090;&#1080;&#1085;%20&#1040;&#1085;&#1076;&#1088;&#1077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6">
          <cell r="C16">
            <v>5574.018840872165</v>
          </cell>
          <cell r="D16">
            <v>5267.769369006826</v>
          </cell>
          <cell r="E16">
            <v>5039.00989627817</v>
          </cell>
          <cell r="F16">
            <v>5114.971279667782</v>
          </cell>
          <cell r="G16">
            <v>5198.886812519207</v>
          </cell>
          <cell r="H16">
            <v>5215.248179765471</v>
          </cell>
          <cell r="I16">
            <v>5005.722084822949</v>
          </cell>
          <cell r="J16">
            <v>4994.26359782013</v>
          </cell>
          <cell r="K16">
            <v>5088.58390900768</v>
          </cell>
          <cell r="L16">
            <v>5083.115509975071</v>
          </cell>
          <cell r="M16">
            <v>5183.8589330765335</v>
          </cell>
          <cell r="N16">
            <v>5240.340170712116</v>
          </cell>
          <cell r="O16">
            <v>5299.809636614112</v>
          </cell>
          <cell r="P16">
            <v>5362.425427675332</v>
          </cell>
          <cell r="Q16">
            <v>5323.673982126546</v>
          </cell>
          <cell r="R16">
            <v>5387.552353733185</v>
          </cell>
          <cell r="S16">
            <v>4931.410195427157</v>
          </cell>
          <cell r="T16">
            <v>4974.535237532249</v>
          </cell>
          <cell r="U16">
            <v>5019.941877477678</v>
          </cell>
          <cell r="W16">
            <v>5118.089183337733</v>
          </cell>
          <cell r="X16">
            <v>5171.090769438186</v>
          </cell>
          <cell r="Y16">
            <v>5226.89648739517</v>
          </cell>
          <cell r="Z16">
            <v>5285.654694192831</v>
          </cell>
          <cell r="AA16">
            <v>5347.521595873731</v>
          </cell>
        </row>
        <row r="17">
          <cell r="V17">
            <v>5097.312706590541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statok.ru/" TargetMode="External" /><Relationship Id="rId2" Type="http://schemas.openxmlformats.org/officeDocument/2006/relationships/hyperlink" Target="mailto:dostatok@dostatok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tabSelected="1" workbookViewId="0" topLeftCell="A1">
      <selection activeCell="H3" sqref="H3"/>
    </sheetView>
  </sheetViews>
  <sheetFormatPr defaultColWidth="9.00390625" defaultRowHeight="12.75"/>
  <cols>
    <col min="1" max="6" width="9.125" style="1" customWidth="1"/>
    <col min="7" max="7" width="11.375" style="1" customWidth="1"/>
    <col min="8" max="8" width="10.25390625" style="1" bestFit="1" customWidth="1"/>
    <col min="9" max="16384" width="9.125" style="1" customWidth="1"/>
  </cols>
  <sheetData>
    <row r="1" ht="12.75"/>
    <row r="2" spans="4:8" ht="12.75">
      <c r="D2" s="13" t="s">
        <v>51</v>
      </c>
      <c r="F2" s="22" t="s">
        <v>53</v>
      </c>
      <c r="H2" s="22" t="s">
        <v>52</v>
      </c>
    </row>
    <row r="3" ht="12.75"/>
    <row r="4" spans="2:20" ht="59.25" thickBot="1">
      <c r="B4" s="14" t="s">
        <v>26</v>
      </c>
      <c r="C4" s="14" t="s">
        <v>27</v>
      </c>
      <c r="D4" s="14" t="s">
        <v>33</v>
      </c>
      <c r="E4" s="14" t="s">
        <v>34</v>
      </c>
      <c r="F4" s="14" t="s">
        <v>35</v>
      </c>
      <c r="G4" s="14" t="s">
        <v>36</v>
      </c>
      <c r="H4" s="14" t="s">
        <v>28</v>
      </c>
      <c r="I4" s="14" t="s">
        <v>29</v>
      </c>
      <c r="J4" s="14" t="s">
        <v>42</v>
      </c>
      <c r="K4" s="14" t="s">
        <v>30</v>
      </c>
      <c r="L4" s="14" t="s">
        <v>37</v>
      </c>
      <c r="M4" s="14" t="s">
        <v>38</v>
      </c>
      <c r="N4" s="14" t="s">
        <v>39</v>
      </c>
      <c r="O4" s="14"/>
      <c r="P4" s="14" t="s">
        <v>31</v>
      </c>
      <c r="Q4" s="14" t="s">
        <v>40</v>
      </c>
      <c r="R4" s="14" t="s">
        <v>43</v>
      </c>
      <c r="S4" s="14" t="s">
        <v>32</v>
      </c>
      <c r="T4" s="2" t="s">
        <v>46</v>
      </c>
    </row>
    <row r="5" spans="2:20" ht="13.5" thickTop="1">
      <c r="B5" s="3"/>
      <c r="C5" s="3"/>
      <c r="D5" s="4"/>
      <c r="E5" s="23"/>
      <c r="F5" s="24"/>
      <c r="G5" s="25"/>
      <c r="H5" s="26"/>
      <c r="I5" s="27"/>
      <c r="J5" s="28"/>
      <c r="K5" s="26"/>
      <c r="L5" s="28"/>
      <c r="M5" s="3"/>
      <c r="N5" s="3"/>
      <c r="O5" s="3"/>
      <c r="P5" s="3"/>
      <c r="Q5" s="3"/>
      <c r="R5" s="3"/>
      <c r="S5" s="5"/>
      <c r="T5" s="5"/>
    </row>
    <row r="6" spans="2:20" ht="12.75">
      <c r="B6" s="3"/>
      <c r="C6" s="6"/>
      <c r="D6" s="6"/>
      <c r="E6" s="7"/>
      <c r="F6" s="29" t="s">
        <v>44</v>
      </c>
      <c r="G6" s="30"/>
      <c r="H6" s="30"/>
      <c r="I6" s="30"/>
      <c r="J6" s="30"/>
      <c r="K6" s="31"/>
      <c r="L6" s="32" t="s">
        <v>45</v>
      </c>
      <c r="M6" s="33"/>
      <c r="N6" s="33"/>
      <c r="O6" s="33"/>
      <c r="P6" s="33"/>
      <c r="Q6" s="33"/>
      <c r="R6" s="33"/>
      <c r="S6" s="34"/>
      <c r="T6" s="5"/>
    </row>
    <row r="7" spans="1:20" ht="12.75">
      <c r="A7" s="18" t="s">
        <v>0</v>
      </c>
      <c r="B7" s="3">
        <f>D5+E5+H5+K5</f>
        <v>0</v>
      </c>
      <c r="C7" s="6"/>
      <c r="D7" s="6">
        <f>500</f>
        <v>500</v>
      </c>
      <c r="E7" s="7">
        <f>L7</f>
        <v>0</v>
      </c>
      <c r="F7" s="7">
        <f>M7</f>
        <v>0</v>
      </c>
      <c r="G7" s="7">
        <f>N7</f>
        <v>0</v>
      </c>
      <c r="H7" s="7">
        <f>O7</f>
        <v>0</v>
      </c>
      <c r="I7" s="7">
        <f>Q7</f>
        <v>0</v>
      </c>
      <c r="J7" s="7">
        <f>R7</f>
        <v>0</v>
      </c>
      <c r="K7" s="7">
        <f>S7</f>
        <v>0</v>
      </c>
      <c r="L7" s="15"/>
      <c r="M7" s="15"/>
      <c r="N7" s="15"/>
      <c r="O7" s="15"/>
      <c r="P7" s="15"/>
      <c r="Q7" s="15"/>
      <c r="R7" s="16"/>
      <c r="S7" s="16"/>
      <c r="T7" s="5"/>
    </row>
    <row r="8" spans="1:20" ht="12.75" customHeight="1">
      <c r="A8" s="18" t="s">
        <v>1</v>
      </c>
      <c r="B8" s="3">
        <f>+'[1]Лист2'!C16+D7</f>
        <v>6074.018840872165</v>
      </c>
      <c r="C8" s="6"/>
      <c r="D8" s="6">
        <f aca="true" t="shared" si="0" ref="D8:D32">B8+C8-L8-M8-N8-O8-P8-Q8-R8-S8-T8</f>
        <v>174.01884087216513</v>
      </c>
      <c r="E8" s="7">
        <f aca="true" t="shared" si="1" ref="E8:E19">+E7*1.03+L8</f>
        <v>1000</v>
      </c>
      <c r="F8" s="7">
        <f aca="true" t="shared" si="2" ref="F8:F19">+F7*1.03+M8</f>
        <v>0</v>
      </c>
      <c r="G8" s="7">
        <f aca="true" t="shared" si="3" ref="G8:G32">+G7*1.05+N8</f>
        <v>2000</v>
      </c>
      <c r="H8" s="7">
        <f aca="true" t="shared" si="4" ref="H8:H32">H7*1.1+O8</f>
        <v>0</v>
      </c>
      <c r="I8" s="9">
        <f aca="true" t="shared" si="5" ref="I8:I32">I7*1.1+Q8</f>
        <v>1000</v>
      </c>
      <c r="J8" s="9">
        <f aca="true" t="shared" si="6" ref="J8:J25">J7*1.15+R8</f>
        <v>1900</v>
      </c>
      <c r="K8" s="9">
        <f aca="true" t="shared" si="7" ref="K8:K32">K7+S8</f>
        <v>0</v>
      </c>
      <c r="L8" s="15">
        <v>1000</v>
      </c>
      <c r="M8" s="15"/>
      <c r="N8" s="15">
        <v>2000</v>
      </c>
      <c r="O8" s="15"/>
      <c r="P8" s="15"/>
      <c r="Q8" s="15">
        <v>1000</v>
      </c>
      <c r="R8" s="15">
        <v>1900</v>
      </c>
      <c r="S8" s="15"/>
      <c r="T8" s="3"/>
    </row>
    <row r="9" spans="1:20" ht="12.75">
      <c r="A9" s="18" t="s">
        <v>2</v>
      </c>
      <c r="B9" s="3">
        <f>+'[1]Лист2'!D16</f>
        <v>5267.769369006826</v>
      </c>
      <c r="C9" s="6"/>
      <c r="D9" s="6">
        <f t="shared" si="0"/>
        <v>-32.23063099317369</v>
      </c>
      <c r="E9" s="7">
        <f t="shared" si="1"/>
        <v>2030</v>
      </c>
      <c r="F9" s="7">
        <f t="shared" si="2"/>
        <v>0</v>
      </c>
      <c r="G9" s="7">
        <f t="shared" si="3"/>
        <v>3500</v>
      </c>
      <c r="H9" s="7">
        <f t="shared" si="4"/>
        <v>0</v>
      </c>
      <c r="I9" s="9">
        <f t="shared" si="5"/>
        <v>2100</v>
      </c>
      <c r="J9" s="9">
        <f t="shared" si="6"/>
        <v>4085</v>
      </c>
      <c r="K9" s="9">
        <f t="shared" si="7"/>
        <v>0</v>
      </c>
      <c r="L9" s="15">
        <v>1000</v>
      </c>
      <c r="M9" s="15"/>
      <c r="N9" s="15">
        <v>1400</v>
      </c>
      <c r="O9" s="15"/>
      <c r="P9" s="15"/>
      <c r="Q9" s="15">
        <v>1000</v>
      </c>
      <c r="R9" s="15">
        <v>1900</v>
      </c>
      <c r="S9" s="15"/>
      <c r="T9" s="3"/>
    </row>
    <row r="10" spans="1:20" ht="12.75">
      <c r="A10" s="18" t="s">
        <v>3</v>
      </c>
      <c r="B10" s="3">
        <f>+'[1]Лист2'!E16</f>
        <v>5039.00989627817</v>
      </c>
      <c r="C10" s="6"/>
      <c r="D10" s="6">
        <f t="shared" si="0"/>
        <v>39.009896278170345</v>
      </c>
      <c r="E10" s="7">
        <f t="shared" si="1"/>
        <v>3090.9</v>
      </c>
      <c r="F10" s="7">
        <f t="shared" si="2"/>
        <v>0</v>
      </c>
      <c r="G10" s="7">
        <f t="shared" si="3"/>
        <v>4675</v>
      </c>
      <c r="H10" s="7">
        <f t="shared" si="4"/>
        <v>0</v>
      </c>
      <c r="I10" s="9">
        <f t="shared" si="5"/>
        <v>4310</v>
      </c>
      <c r="J10" s="9">
        <f t="shared" si="6"/>
        <v>5697.75</v>
      </c>
      <c r="K10" s="9">
        <f t="shared" si="7"/>
        <v>0</v>
      </c>
      <c r="L10" s="15">
        <v>1000</v>
      </c>
      <c r="M10" s="15"/>
      <c r="N10" s="15">
        <v>1000</v>
      </c>
      <c r="O10" s="15"/>
      <c r="P10" s="15"/>
      <c r="Q10" s="15">
        <v>2000</v>
      </c>
      <c r="R10" s="15">
        <v>1000</v>
      </c>
      <c r="S10" s="15"/>
      <c r="T10" s="3"/>
    </row>
    <row r="11" spans="1:20" ht="12.75">
      <c r="A11" s="18" t="s">
        <v>4</v>
      </c>
      <c r="B11" s="3">
        <f>'[1]Лист2'!F16</f>
        <v>5114.971279667782</v>
      </c>
      <c r="C11" s="6"/>
      <c r="D11" s="6">
        <f t="shared" si="0"/>
        <v>114.97127966778226</v>
      </c>
      <c r="E11" s="7">
        <f t="shared" si="1"/>
        <v>4183.627</v>
      </c>
      <c r="F11" s="7">
        <f t="shared" si="2"/>
        <v>0</v>
      </c>
      <c r="G11" s="7">
        <f t="shared" si="3"/>
        <v>5908.75</v>
      </c>
      <c r="H11" s="7">
        <f t="shared" si="4"/>
        <v>0</v>
      </c>
      <c r="I11" s="9">
        <f t="shared" si="5"/>
        <v>6741</v>
      </c>
      <c r="J11" s="9">
        <f t="shared" si="6"/>
        <v>7552.412499999999</v>
      </c>
      <c r="K11" s="9">
        <f t="shared" si="7"/>
        <v>0</v>
      </c>
      <c r="L11" s="15">
        <v>1000</v>
      </c>
      <c r="M11" s="15"/>
      <c r="N11" s="15">
        <v>1000</v>
      </c>
      <c r="O11" s="15"/>
      <c r="P11" s="15"/>
      <c r="Q11" s="15">
        <v>2000</v>
      </c>
      <c r="R11" s="15">
        <v>1000</v>
      </c>
      <c r="S11" s="15"/>
      <c r="T11" s="3"/>
    </row>
    <row r="12" spans="1:21" ht="12.75">
      <c r="A12" s="18" t="s">
        <v>5</v>
      </c>
      <c r="B12" s="3">
        <f>'[1]Лист2'!G16</f>
        <v>5198.886812519207</v>
      </c>
      <c r="C12" s="6"/>
      <c r="D12" s="6">
        <f t="shared" si="0"/>
        <v>198.8868125192057</v>
      </c>
      <c r="E12" s="7">
        <f t="shared" si="1"/>
        <v>6809.135810000001</v>
      </c>
      <c r="F12" s="7">
        <f t="shared" si="2"/>
        <v>0</v>
      </c>
      <c r="G12" s="7">
        <f t="shared" si="3"/>
        <v>8704.1875</v>
      </c>
      <c r="H12" s="7">
        <f t="shared" si="4"/>
        <v>0</v>
      </c>
      <c r="I12" s="9">
        <f t="shared" si="5"/>
        <v>415.10000000000036</v>
      </c>
      <c r="J12" s="9">
        <f t="shared" si="6"/>
        <v>685.274374999999</v>
      </c>
      <c r="K12" s="9">
        <f t="shared" si="7"/>
        <v>0</v>
      </c>
      <c r="L12" s="15">
        <v>2500</v>
      </c>
      <c r="M12" s="15"/>
      <c r="N12" s="15">
        <v>2500</v>
      </c>
      <c r="O12" s="15"/>
      <c r="P12" s="15"/>
      <c r="Q12" s="15">
        <v>-7000</v>
      </c>
      <c r="R12" s="15">
        <v>-8000</v>
      </c>
      <c r="S12" s="15"/>
      <c r="T12" s="3">
        <v>15000</v>
      </c>
      <c r="U12" s="1" t="s">
        <v>47</v>
      </c>
    </row>
    <row r="13" spans="1:20" ht="12.75">
      <c r="A13" s="18" t="s">
        <v>6</v>
      </c>
      <c r="B13" s="8">
        <f>+'[1]Лист2'!H16</f>
        <v>5215.248179765471</v>
      </c>
      <c r="C13" s="10"/>
      <c r="D13" s="6">
        <f t="shared" si="0"/>
        <v>15.248179765470923</v>
      </c>
      <c r="E13" s="7">
        <f t="shared" si="1"/>
        <v>8013.409884300001</v>
      </c>
      <c r="F13" s="7">
        <f t="shared" si="2"/>
        <v>0</v>
      </c>
      <c r="G13" s="7">
        <f t="shared" si="3"/>
        <v>10139.396875</v>
      </c>
      <c r="H13" s="7">
        <f t="shared" si="4"/>
        <v>0</v>
      </c>
      <c r="I13" s="9">
        <f t="shared" si="5"/>
        <v>2156.6100000000006</v>
      </c>
      <c r="J13" s="9">
        <f t="shared" si="6"/>
        <v>2288.065531249999</v>
      </c>
      <c r="K13" s="9">
        <f t="shared" si="7"/>
        <v>0</v>
      </c>
      <c r="L13" s="15">
        <v>1000</v>
      </c>
      <c r="M13" s="15"/>
      <c r="N13" s="15">
        <v>1000</v>
      </c>
      <c r="O13" s="15"/>
      <c r="P13" s="15"/>
      <c r="Q13" s="15">
        <v>1700</v>
      </c>
      <c r="R13" s="15">
        <v>1500</v>
      </c>
      <c r="S13" s="15"/>
      <c r="T13" s="8"/>
    </row>
    <row r="14" spans="1:20" ht="12.75">
      <c r="A14" s="18" t="s">
        <v>7</v>
      </c>
      <c r="B14" s="8">
        <f>+'[1]Лист2'!I16</f>
        <v>5005.722084822949</v>
      </c>
      <c r="C14" s="6"/>
      <c r="D14" s="6">
        <f t="shared" si="0"/>
        <v>5.722084822949</v>
      </c>
      <c r="E14" s="7">
        <f t="shared" si="1"/>
        <v>9253.812180829002</v>
      </c>
      <c r="F14" s="7">
        <f t="shared" si="2"/>
        <v>0</v>
      </c>
      <c r="G14" s="7">
        <f t="shared" si="3"/>
        <v>11646.366718750001</v>
      </c>
      <c r="H14" s="7">
        <f t="shared" si="4"/>
        <v>0</v>
      </c>
      <c r="I14" s="9">
        <f t="shared" si="5"/>
        <v>3872.2710000000006</v>
      </c>
      <c r="J14" s="9">
        <f t="shared" si="6"/>
        <v>4131.275360937499</v>
      </c>
      <c r="K14" s="9">
        <f t="shared" si="7"/>
        <v>0</v>
      </c>
      <c r="L14" s="15">
        <v>1000</v>
      </c>
      <c r="M14" s="15"/>
      <c r="N14" s="15">
        <v>1000</v>
      </c>
      <c r="O14" s="15"/>
      <c r="P14" s="15"/>
      <c r="Q14" s="15">
        <v>1500</v>
      </c>
      <c r="R14" s="15">
        <v>1500</v>
      </c>
      <c r="S14" s="15"/>
      <c r="T14" s="8"/>
    </row>
    <row r="15" spans="1:20" ht="12.75">
      <c r="A15" s="18" t="s">
        <v>8</v>
      </c>
      <c r="B15" s="8">
        <f>+'[1]Лист2'!J16</f>
        <v>4994.26359782013</v>
      </c>
      <c r="C15" s="6"/>
      <c r="D15" s="6">
        <f t="shared" si="0"/>
        <v>94.26359782012969</v>
      </c>
      <c r="E15" s="7">
        <f t="shared" si="1"/>
        <v>10531.426546253871</v>
      </c>
      <c r="F15" s="7">
        <f t="shared" si="2"/>
        <v>0</v>
      </c>
      <c r="G15" s="7">
        <f t="shared" si="3"/>
        <v>13228.685054687501</v>
      </c>
      <c r="H15" s="7">
        <f t="shared" si="4"/>
        <v>0</v>
      </c>
      <c r="I15" s="9">
        <f t="shared" si="5"/>
        <v>5259.498100000001</v>
      </c>
      <c r="J15" s="9">
        <f t="shared" si="6"/>
        <v>6650.966665078123</v>
      </c>
      <c r="K15" s="9">
        <f t="shared" si="7"/>
        <v>0</v>
      </c>
      <c r="L15" s="15">
        <v>1000</v>
      </c>
      <c r="M15" s="15"/>
      <c r="N15" s="15">
        <v>1000</v>
      </c>
      <c r="O15" s="15"/>
      <c r="P15" s="15"/>
      <c r="Q15" s="15">
        <v>1000</v>
      </c>
      <c r="R15" s="15">
        <v>1900</v>
      </c>
      <c r="S15" s="15"/>
      <c r="T15" s="8"/>
    </row>
    <row r="16" spans="1:21" ht="12.75">
      <c r="A16" s="18" t="s">
        <v>9</v>
      </c>
      <c r="B16" s="3">
        <f>+'[1]Лист2'!K16</f>
        <v>5088.58390900768</v>
      </c>
      <c r="C16" s="6"/>
      <c r="D16" s="6">
        <f t="shared" si="0"/>
        <v>88.58390900768063</v>
      </c>
      <c r="E16" s="7">
        <f t="shared" si="1"/>
        <v>11847.369342641488</v>
      </c>
      <c r="F16" s="7">
        <f t="shared" si="2"/>
        <v>0</v>
      </c>
      <c r="G16" s="7">
        <f t="shared" si="3"/>
        <v>14890.119307421877</v>
      </c>
      <c r="H16" s="7">
        <f t="shared" si="4"/>
        <v>0</v>
      </c>
      <c r="I16" s="9">
        <f t="shared" si="5"/>
        <v>1785.4479100000017</v>
      </c>
      <c r="J16" s="9">
        <f t="shared" si="6"/>
        <v>4648.611664839841</v>
      </c>
      <c r="K16" s="9">
        <f t="shared" si="7"/>
        <v>0</v>
      </c>
      <c r="L16" s="15">
        <v>1000</v>
      </c>
      <c r="M16" s="15"/>
      <c r="N16" s="15">
        <v>1000</v>
      </c>
      <c r="O16" s="15"/>
      <c r="P16" s="15"/>
      <c r="Q16" s="15">
        <v>-4000</v>
      </c>
      <c r="R16" s="15">
        <v>-3000</v>
      </c>
      <c r="S16" s="15"/>
      <c r="T16" s="8">
        <v>10000</v>
      </c>
      <c r="U16" s="1" t="s">
        <v>48</v>
      </c>
    </row>
    <row r="17" spans="1:20" ht="12.75">
      <c r="A17" s="18" t="s">
        <v>10</v>
      </c>
      <c r="B17" s="3">
        <f>+'[1]Лист2'!L16</f>
        <v>5083.115509975071</v>
      </c>
      <c r="C17" s="6"/>
      <c r="D17" s="6">
        <f t="shared" si="0"/>
        <v>183.1155099750713</v>
      </c>
      <c r="E17" s="7">
        <f t="shared" si="1"/>
        <v>13202.790422920734</v>
      </c>
      <c r="F17" s="7">
        <f t="shared" si="2"/>
        <v>0</v>
      </c>
      <c r="G17" s="7">
        <f t="shared" si="3"/>
        <v>16634.62527279297</v>
      </c>
      <c r="H17" s="7">
        <f t="shared" si="4"/>
        <v>0</v>
      </c>
      <c r="I17" s="9">
        <f t="shared" si="5"/>
        <v>2963.992701000002</v>
      </c>
      <c r="J17" s="9">
        <f t="shared" si="6"/>
        <v>7245.903414565817</v>
      </c>
      <c r="K17" s="9">
        <f t="shared" si="7"/>
        <v>0</v>
      </c>
      <c r="L17" s="15">
        <v>1000</v>
      </c>
      <c r="M17" s="15"/>
      <c r="N17" s="15">
        <v>1000</v>
      </c>
      <c r="O17" s="15"/>
      <c r="P17" s="15"/>
      <c r="Q17" s="15">
        <v>1000</v>
      </c>
      <c r="R17" s="15">
        <v>1900</v>
      </c>
      <c r="S17" s="15"/>
      <c r="T17" s="3"/>
    </row>
    <row r="18" spans="1:20" ht="12.75">
      <c r="A18" s="18" t="s">
        <v>11</v>
      </c>
      <c r="B18" s="3">
        <f>+'[1]Лист2'!M16</f>
        <v>5183.8589330765335</v>
      </c>
      <c r="C18" s="6"/>
      <c r="D18" s="6">
        <f t="shared" si="0"/>
        <v>283.8589330765335</v>
      </c>
      <c r="E18" s="7">
        <f t="shared" si="1"/>
        <v>14598.874135608357</v>
      </c>
      <c r="F18" s="7">
        <f t="shared" si="2"/>
        <v>0</v>
      </c>
      <c r="G18" s="7">
        <f t="shared" si="3"/>
        <v>18466.35653643262</v>
      </c>
      <c r="H18" s="7">
        <f t="shared" si="4"/>
        <v>0</v>
      </c>
      <c r="I18" s="9">
        <f t="shared" si="5"/>
        <v>4260.391971100003</v>
      </c>
      <c r="J18" s="9">
        <f t="shared" si="6"/>
        <v>10232.788926750689</v>
      </c>
      <c r="K18" s="9">
        <f t="shared" si="7"/>
        <v>0</v>
      </c>
      <c r="L18" s="15">
        <v>1000</v>
      </c>
      <c r="M18" s="15"/>
      <c r="N18" s="15">
        <v>1000</v>
      </c>
      <c r="O18" s="15"/>
      <c r="P18" s="15"/>
      <c r="Q18" s="15">
        <v>1000</v>
      </c>
      <c r="R18" s="15">
        <v>1900</v>
      </c>
      <c r="S18" s="15"/>
      <c r="T18" s="3"/>
    </row>
    <row r="19" spans="1:20" ht="12.75">
      <c r="A19" s="18" t="s">
        <v>12</v>
      </c>
      <c r="B19" s="8">
        <f>+'[1]Лист2'!N16</f>
        <v>5240.340170712116</v>
      </c>
      <c r="C19" s="6"/>
      <c r="D19" s="6">
        <f t="shared" si="0"/>
        <v>340.34017071211565</v>
      </c>
      <c r="E19" s="7">
        <f t="shared" si="1"/>
        <v>16036.84035967661</v>
      </c>
      <c r="F19" s="7">
        <f t="shared" si="2"/>
        <v>0</v>
      </c>
      <c r="G19" s="7">
        <f t="shared" si="3"/>
        <v>20389.674363254253</v>
      </c>
      <c r="H19" s="7">
        <f t="shared" si="4"/>
        <v>0</v>
      </c>
      <c r="I19" s="9">
        <f t="shared" si="5"/>
        <v>5686.431168210003</v>
      </c>
      <c r="J19" s="9">
        <f t="shared" si="6"/>
        <v>13667.70726576329</v>
      </c>
      <c r="K19" s="9">
        <f t="shared" si="7"/>
        <v>0</v>
      </c>
      <c r="L19" s="15">
        <v>1000</v>
      </c>
      <c r="M19" s="15"/>
      <c r="N19" s="15">
        <v>1000</v>
      </c>
      <c r="O19" s="15"/>
      <c r="P19" s="15"/>
      <c r="Q19" s="15">
        <v>1000</v>
      </c>
      <c r="R19" s="15">
        <v>1900</v>
      </c>
      <c r="S19" s="15"/>
      <c r="T19" s="3"/>
    </row>
    <row r="20" spans="1:20" ht="12.75">
      <c r="A20" s="18" t="s">
        <v>13</v>
      </c>
      <c r="B20" s="8">
        <f>+'[1]Лист2'!O16</f>
        <v>5299.809636614112</v>
      </c>
      <c r="C20" s="6"/>
      <c r="D20" s="6">
        <f t="shared" si="0"/>
        <v>399.8096366141117</v>
      </c>
      <c r="E20" s="7">
        <f aca="true" t="shared" si="8" ref="E20:E32">+E19*1.05+L20</f>
        <v>17838.68237766044</v>
      </c>
      <c r="F20" s="7">
        <f aca="true" t="shared" si="9" ref="F20:F32">+F19*1.03+M20</f>
        <v>0</v>
      </c>
      <c r="G20" s="7">
        <f t="shared" si="3"/>
        <v>22409.158081416965</v>
      </c>
      <c r="H20" s="7">
        <f t="shared" si="4"/>
        <v>0</v>
      </c>
      <c r="I20" s="9">
        <f t="shared" si="5"/>
        <v>7255.074285031004</v>
      </c>
      <c r="J20" s="9">
        <f t="shared" si="6"/>
        <v>17617.863355627785</v>
      </c>
      <c r="K20" s="9">
        <f t="shared" si="7"/>
        <v>0</v>
      </c>
      <c r="L20" s="15">
        <v>1000</v>
      </c>
      <c r="M20" s="15"/>
      <c r="N20" s="15">
        <v>1000</v>
      </c>
      <c r="O20" s="15"/>
      <c r="P20" s="15"/>
      <c r="Q20" s="15">
        <v>1000</v>
      </c>
      <c r="R20" s="15">
        <v>1900</v>
      </c>
      <c r="S20" s="15"/>
      <c r="T20" s="8"/>
    </row>
    <row r="21" spans="1:21" ht="12.75">
      <c r="A21" s="18" t="s">
        <v>14</v>
      </c>
      <c r="B21" s="3">
        <f>+'[1]Лист2'!P16</f>
        <v>5362.425427675332</v>
      </c>
      <c r="C21" s="6"/>
      <c r="D21" s="6">
        <f t="shared" si="0"/>
        <v>362.42542767533087</v>
      </c>
      <c r="E21" s="7">
        <f t="shared" si="8"/>
        <v>19730.616496543462</v>
      </c>
      <c r="F21" s="7">
        <f t="shared" si="9"/>
        <v>0</v>
      </c>
      <c r="G21" s="7">
        <f t="shared" si="3"/>
        <v>24529.615985487813</v>
      </c>
      <c r="H21" s="7">
        <f t="shared" si="4"/>
        <v>0</v>
      </c>
      <c r="I21" s="9">
        <f t="shared" si="5"/>
        <v>-19.418286465894198</v>
      </c>
      <c r="J21" s="9">
        <f t="shared" si="6"/>
        <v>11260.542858971952</v>
      </c>
      <c r="K21" s="9">
        <f t="shared" si="7"/>
        <v>0</v>
      </c>
      <c r="L21" s="15">
        <v>1000</v>
      </c>
      <c r="M21" s="15"/>
      <c r="N21" s="15">
        <v>1000</v>
      </c>
      <c r="O21" s="15"/>
      <c r="P21" s="15"/>
      <c r="Q21" s="15">
        <v>-8000</v>
      </c>
      <c r="R21" s="15">
        <v>-9000</v>
      </c>
      <c r="S21" s="15"/>
      <c r="T21" s="8">
        <v>20000</v>
      </c>
      <c r="U21" s="1" t="s">
        <v>49</v>
      </c>
    </row>
    <row r="22" spans="1:20" ht="12.75">
      <c r="A22" s="18" t="s">
        <v>15</v>
      </c>
      <c r="B22" s="8">
        <f>+'[1]Лист2'!Q16</f>
        <v>5323.673982126546</v>
      </c>
      <c r="C22" s="6"/>
      <c r="D22" s="6">
        <f t="shared" si="0"/>
        <v>423.67398212654643</v>
      </c>
      <c r="E22" s="7">
        <f t="shared" si="8"/>
        <v>21717.147321370634</v>
      </c>
      <c r="F22" s="7">
        <f t="shared" si="9"/>
        <v>0</v>
      </c>
      <c r="G22" s="7">
        <f t="shared" si="3"/>
        <v>26756.096784762205</v>
      </c>
      <c r="H22" s="7">
        <f t="shared" si="4"/>
        <v>0</v>
      </c>
      <c r="I22" s="9">
        <f t="shared" si="5"/>
        <v>978.6398848875164</v>
      </c>
      <c r="J22" s="9">
        <f t="shared" si="6"/>
        <v>14849.624287817744</v>
      </c>
      <c r="K22" s="9">
        <f t="shared" si="7"/>
        <v>0</v>
      </c>
      <c r="L22" s="15">
        <v>1000</v>
      </c>
      <c r="M22" s="15"/>
      <c r="N22" s="15">
        <v>1000</v>
      </c>
      <c r="O22" s="15"/>
      <c r="P22" s="15"/>
      <c r="Q22" s="15">
        <v>1000</v>
      </c>
      <c r="R22" s="15">
        <v>1900</v>
      </c>
      <c r="S22" s="15"/>
      <c r="T22" s="8"/>
    </row>
    <row r="23" spans="1:20" ht="12.75">
      <c r="A23" s="18" t="s">
        <v>16</v>
      </c>
      <c r="B23" s="3">
        <f>+'[1]Лист2'!R16</f>
        <v>5387.552353733185</v>
      </c>
      <c r="C23" s="6"/>
      <c r="D23" s="6">
        <f t="shared" si="0"/>
        <v>-12.447646266815354</v>
      </c>
      <c r="E23" s="7">
        <f t="shared" si="8"/>
        <v>23803.004687439166</v>
      </c>
      <c r="F23" s="7">
        <f t="shared" si="9"/>
        <v>0</v>
      </c>
      <c r="G23" s="7">
        <f t="shared" si="3"/>
        <v>29093.901624000315</v>
      </c>
      <c r="H23" s="7">
        <f t="shared" si="4"/>
        <v>0</v>
      </c>
      <c r="I23" s="9">
        <f t="shared" si="5"/>
        <v>2576.503873376268</v>
      </c>
      <c r="J23" s="9">
        <f t="shared" si="6"/>
        <v>18977.067930990404</v>
      </c>
      <c r="K23" s="9">
        <f t="shared" si="7"/>
        <v>0</v>
      </c>
      <c r="L23" s="15">
        <v>1000</v>
      </c>
      <c r="M23" s="15"/>
      <c r="N23" s="15">
        <v>1000</v>
      </c>
      <c r="O23" s="15"/>
      <c r="P23" s="15"/>
      <c r="Q23" s="15">
        <v>1500</v>
      </c>
      <c r="R23" s="15">
        <v>1900</v>
      </c>
      <c r="S23" s="15"/>
      <c r="T23" s="8"/>
    </row>
    <row r="24" spans="1:20" ht="12.75">
      <c r="A24" s="18" t="s">
        <v>17</v>
      </c>
      <c r="B24" s="3">
        <f>+'[1]Лист2'!S16</f>
        <v>4931.410195427157</v>
      </c>
      <c r="C24" s="6"/>
      <c r="D24" s="6">
        <f t="shared" si="0"/>
        <v>31.410195427157305</v>
      </c>
      <c r="E24" s="7">
        <f t="shared" si="8"/>
        <v>25993.154921811125</v>
      </c>
      <c r="F24" s="7">
        <f t="shared" si="9"/>
        <v>0</v>
      </c>
      <c r="G24" s="7">
        <f t="shared" si="3"/>
        <v>31548.596705200333</v>
      </c>
      <c r="H24" s="7">
        <f t="shared" si="4"/>
        <v>0</v>
      </c>
      <c r="I24" s="9">
        <f t="shared" si="5"/>
        <v>3834.154260713895</v>
      </c>
      <c r="J24" s="9">
        <f t="shared" si="6"/>
        <v>23723.628120638965</v>
      </c>
      <c r="K24" s="9">
        <f t="shared" si="7"/>
        <v>0</v>
      </c>
      <c r="L24" s="15">
        <v>1000</v>
      </c>
      <c r="M24" s="15"/>
      <c r="N24" s="15">
        <v>1000</v>
      </c>
      <c r="O24" s="15"/>
      <c r="P24" s="15"/>
      <c r="Q24" s="15">
        <v>1000</v>
      </c>
      <c r="R24" s="15">
        <v>1900</v>
      </c>
      <c r="S24" s="15"/>
      <c r="T24" s="8"/>
    </row>
    <row r="25" spans="1:20" ht="12.75">
      <c r="A25" s="18" t="s">
        <v>18</v>
      </c>
      <c r="B25" s="3">
        <f>'[1]Лист2'!T16</f>
        <v>4974.535237532249</v>
      </c>
      <c r="C25" s="6"/>
      <c r="D25" s="6">
        <f t="shared" si="0"/>
        <v>74.53523753224908</v>
      </c>
      <c r="E25" s="7">
        <f t="shared" si="8"/>
        <v>28292.812667901682</v>
      </c>
      <c r="F25" s="7">
        <f t="shared" si="9"/>
        <v>0</v>
      </c>
      <c r="G25" s="7">
        <f t="shared" si="3"/>
        <v>34126.02654046035</v>
      </c>
      <c r="H25" s="7">
        <f t="shared" si="4"/>
        <v>0</v>
      </c>
      <c r="I25" s="9">
        <f t="shared" si="5"/>
        <v>5217.569686785285</v>
      </c>
      <c r="J25" s="9">
        <f t="shared" si="6"/>
        <v>29182.172338734807</v>
      </c>
      <c r="K25" s="9">
        <f t="shared" si="7"/>
        <v>0</v>
      </c>
      <c r="L25" s="15">
        <v>1000</v>
      </c>
      <c r="M25" s="15"/>
      <c r="N25" s="15">
        <v>1000</v>
      </c>
      <c r="O25" s="15"/>
      <c r="P25" s="15"/>
      <c r="Q25" s="15">
        <v>1000</v>
      </c>
      <c r="R25" s="15">
        <v>1900</v>
      </c>
      <c r="S25" s="15"/>
      <c r="T25" s="8"/>
    </row>
    <row r="26" spans="1:20" ht="12.75">
      <c r="A26" s="18" t="s">
        <v>19</v>
      </c>
      <c r="B26" s="3">
        <f>'[1]Лист2'!U16</f>
        <v>5019.941877477678</v>
      </c>
      <c r="C26" s="6"/>
      <c r="D26" s="6">
        <f t="shared" si="0"/>
        <v>119.94187747767774</v>
      </c>
      <c r="E26" s="7">
        <f t="shared" si="8"/>
        <v>30707.453301296766</v>
      </c>
      <c r="F26" s="7">
        <f t="shared" si="9"/>
        <v>0</v>
      </c>
      <c r="G26" s="7">
        <f t="shared" si="3"/>
        <v>36832.32786748337</v>
      </c>
      <c r="H26" s="7">
        <f t="shared" si="4"/>
        <v>0</v>
      </c>
      <c r="I26" s="9">
        <f t="shared" si="5"/>
        <v>6739.326655463814</v>
      </c>
      <c r="J26" s="9">
        <f aca="true" t="shared" si="10" ref="J26:J32">J25*1.1+R26</f>
        <v>34000.389572608285</v>
      </c>
      <c r="K26" s="9">
        <f t="shared" si="7"/>
        <v>0</v>
      </c>
      <c r="L26" s="15">
        <v>1000</v>
      </c>
      <c r="M26" s="15"/>
      <c r="N26" s="15">
        <v>1000</v>
      </c>
      <c r="O26" s="15"/>
      <c r="P26" s="15"/>
      <c r="Q26" s="15">
        <v>1000</v>
      </c>
      <c r="R26" s="15">
        <v>1900</v>
      </c>
      <c r="S26" s="15"/>
      <c r="T26" s="8"/>
    </row>
    <row r="27" spans="1:20" ht="12.75">
      <c r="A27" s="18" t="s">
        <v>20</v>
      </c>
      <c r="B27" s="3">
        <f>'[1]Лист2'!V$17</f>
        <v>5097.312706590541</v>
      </c>
      <c r="C27" s="6"/>
      <c r="D27" s="6">
        <f t="shared" si="0"/>
        <v>197.31270659054098</v>
      </c>
      <c r="E27" s="7">
        <f t="shared" si="8"/>
        <v>33242.825966361605</v>
      </c>
      <c r="F27" s="7">
        <f t="shared" si="9"/>
        <v>0</v>
      </c>
      <c r="G27" s="7">
        <f t="shared" si="3"/>
        <v>39673.94426085754</v>
      </c>
      <c r="H27" s="7">
        <f t="shared" si="4"/>
        <v>0</v>
      </c>
      <c r="I27" s="9">
        <f t="shared" si="5"/>
        <v>8413.259321010195</v>
      </c>
      <c r="J27" s="9">
        <f t="shared" si="10"/>
        <v>39300.42852986912</v>
      </c>
      <c r="K27" s="9">
        <f t="shared" si="7"/>
        <v>0</v>
      </c>
      <c r="L27" s="15">
        <v>1000</v>
      </c>
      <c r="M27" s="15"/>
      <c r="N27" s="15">
        <v>1000</v>
      </c>
      <c r="O27" s="15"/>
      <c r="P27" s="15"/>
      <c r="Q27" s="15">
        <v>1000</v>
      </c>
      <c r="R27" s="15">
        <v>1900</v>
      </c>
      <c r="S27" s="15"/>
      <c r="T27" s="8"/>
    </row>
    <row r="28" spans="1:20" ht="12.75">
      <c r="A28" s="18" t="s">
        <v>21</v>
      </c>
      <c r="B28" s="3">
        <f>'[1]Лист2'!W16</f>
        <v>5118.089183337733</v>
      </c>
      <c r="C28" s="11"/>
      <c r="D28" s="6">
        <f t="shared" si="0"/>
        <v>218.08918333773272</v>
      </c>
      <c r="E28" s="7">
        <f t="shared" si="8"/>
        <v>35904.96726467969</v>
      </c>
      <c r="F28" s="7">
        <f t="shared" si="9"/>
        <v>0</v>
      </c>
      <c r="G28" s="7">
        <f t="shared" si="3"/>
        <v>42657.64147390042</v>
      </c>
      <c r="H28" s="7">
        <f t="shared" si="4"/>
        <v>0</v>
      </c>
      <c r="I28" s="9">
        <f t="shared" si="5"/>
        <v>10254.585253111216</v>
      </c>
      <c r="J28" s="9">
        <f t="shared" si="10"/>
        <v>45130.471382856034</v>
      </c>
      <c r="K28" s="9">
        <f t="shared" si="7"/>
        <v>0</v>
      </c>
      <c r="L28" s="15">
        <v>1000</v>
      </c>
      <c r="M28" s="17"/>
      <c r="N28" s="15">
        <v>1000</v>
      </c>
      <c r="O28" s="17"/>
      <c r="P28" s="17"/>
      <c r="Q28" s="15">
        <v>1000</v>
      </c>
      <c r="R28" s="15">
        <v>1900</v>
      </c>
      <c r="S28" s="17"/>
      <c r="T28" s="11"/>
    </row>
    <row r="29" spans="1:19" ht="12.75">
      <c r="A29" s="18" t="s">
        <v>22</v>
      </c>
      <c r="B29" s="3">
        <f>'[1]Лист2'!X16</f>
        <v>5171.090769438186</v>
      </c>
      <c r="D29" s="6">
        <f t="shared" si="0"/>
        <v>271.0907694381858</v>
      </c>
      <c r="E29" s="7">
        <f t="shared" si="8"/>
        <v>38700.215627913676</v>
      </c>
      <c r="F29" s="7">
        <f t="shared" si="9"/>
        <v>0</v>
      </c>
      <c r="G29" s="7">
        <f t="shared" si="3"/>
        <v>45790.52354759544</v>
      </c>
      <c r="H29" s="7">
        <f t="shared" si="4"/>
        <v>0</v>
      </c>
      <c r="I29" s="9">
        <f t="shared" si="5"/>
        <v>12280.043778422338</v>
      </c>
      <c r="J29" s="9">
        <f t="shared" si="10"/>
        <v>51543.51852114164</v>
      </c>
      <c r="K29" s="9">
        <f t="shared" si="7"/>
        <v>0</v>
      </c>
      <c r="L29" s="15">
        <v>1000</v>
      </c>
      <c r="M29" s="17"/>
      <c r="N29" s="15">
        <v>1000</v>
      </c>
      <c r="O29" s="17"/>
      <c r="P29" s="17"/>
      <c r="Q29" s="15">
        <v>1000</v>
      </c>
      <c r="R29" s="15">
        <v>1900</v>
      </c>
      <c r="S29" s="17"/>
    </row>
    <row r="30" spans="1:19" ht="12.75">
      <c r="A30" s="18" t="s">
        <v>23</v>
      </c>
      <c r="B30" s="3">
        <f>'[1]Лист2'!Y16</f>
        <v>5226.89648739517</v>
      </c>
      <c r="D30" s="6">
        <f t="shared" si="0"/>
        <v>326.89648739516997</v>
      </c>
      <c r="E30" s="7">
        <f t="shared" si="8"/>
        <v>41635.22640930936</v>
      </c>
      <c r="F30" s="7">
        <f t="shared" si="9"/>
        <v>0</v>
      </c>
      <c r="G30" s="7">
        <f t="shared" si="3"/>
        <v>49080.049724975215</v>
      </c>
      <c r="H30" s="7">
        <f t="shared" si="4"/>
        <v>0</v>
      </c>
      <c r="I30" s="9">
        <f t="shared" si="5"/>
        <v>14508.048156264573</v>
      </c>
      <c r="J30" s="9">
        <f t="shared" si="10"/>
        <v>58597.870373255806</v>
      </c>
      <c r="K30" s="9">
        <f t="shared" si="7"/>
        <v>0</v>
      </c>
      <c r="L30" s="15">
        <v>1000</v>
      </c>
      <c r="M30" s="17"/>
      <c r="N30" s="15">
        <v>1000</v>
      </c>
      <c r="O30" s="17"/>
      <c r="P30" s="17"/>
      <c r="Q30" s="15">
        <v>1000</v>
      </c>
      <c r="R30" s="15">
        <v>1900</v>
      </c>
      <c r="S30" s="17"/>
    </row>
    <row r="31" spans="1:19" ht="12.75">
      <c r="A31" s="18" t="s">
        <v>24</v>
      </c>
      <c r="B31" s="3">
        <f>'[1]Лист2'!Z16</f>
        <v>5285.654694192831</v>
      </c>
      <c r="D31" s="6">
        <f t="shared" si="0"/>
        <v>385.6546941928309</v>
      </c>
      <c r="E31" s="7">
        <f t="shared" si="8"/>
        <v>44716.98772977483</v>
      </c>
      <c r="F31" s="7">
        <f t="shared" si="9"/>
        <v>0</v>
      </c>
      <c r="G31" s="7">
        <f t="shared" si="3"/>
        <v>52534.05221122398</v>
      </c>
      <c r="H31" s="7">
        <f t="shared" si="4"/>
        <v>0</v>
      </c>
      <c r="I31" s="9">
        <f t="shared" si="5"/>
        <v>16958.852971891032</v>
      </c>
      <c r="J31" s="9">
        <f t="shared" si="10"/>
        <v>66357.65741058139</v>
      </c>
      <c r="K31" s="9">
        <f t="shared" si="7"/>
        <v>0</v>
      </c>
      <c r="L31" s="15">
        <v>1000</v>
      </c>
      <c r="M31" s="17"/>
      <c r="N31" s="15">
        <v>1000</v>
      </c>
      <c r="O31" s="17"/>
      <c r="P31" s="17"/>
      <c r="Q31" s="15">
        <v>1000</v>
      </c>
      <c r="R31" s="15">
        <v>1900</v>
      </c>
      <c r="S31" s="17"/>
    </row>
    <row r="32" spans="1:21" ht="12.75">
      <c r="A32" s="18" t="s">
        <v>25</v>
      </c>
      <c r="B32" s="3">
        <f>'[1]Лист2'!AA16</f>
        <v>5347.521595873731</v>
      </c>
      <c r="D32" s="6">
        <f t="shared" si="0"/>
        <v>47.5215958737308</v>
      </c>
      <c r="E32" s="7">
        <f t="shared" si="8"/>
        <v>47952.837116263574</v>
      </c>
      <c r="F32" s="7">
        <f t="shared" si="9"/>
        <v>0</v>
      </c>
      <c r="G32" s="7">
        <f t="shared" si="3"/>
        <v>56160.75482178518</v>
      </c>
      <c r="H32" s="7">
        <f t="shared" si="4"/>
        <v>0</v>
      </c>
      <c r="I32" s="9">
        <f t="shared" si="5"/>
        <v>20154.73826908014</v>
      </c>
      <c r="J32" s="9">
        <f t="shared" si="10"/>
        <v>74793.42315163954</v>
      </c>
      <c r="K32" s="9">
        <f t="shared" si="7"/>
        <v>0</v>
      </c>
      <c r="L32" s="15">
        <v>1000</v>
      </c>
      <c r="M32" s="17"/>
      <c r="N32" s="15">
        <v>1000</v>
      </c>
      <c r="O32" s="17"/>
      <c r="P32" s="17"/>
      <c r="Q32" s="15">
        <v>1500</v>
      </c>
      <c r="R32" s="15">
        <v>1800</v>
      </c>
      <c r="S32" s="17"/>
      <c r="U32" s="1" t="s">
        <v>50</v>
      </c>
    </row>
    <row r="34" spans="5:10" ht="12.75">
      <c r="E34" s="19">
        <f>E32/H36</f>
        <v>0.24089427681187112</v>
      </c>
      <c r="F34" s="20"/>
      <c r="G34" s="21">
        <f>G32/H36</f>
        <v>0.28212729906265227</v>
      </c>
      <c r="H34" s="20"/>
      <c r="I34" s="19">
        <f>I32/H36</f>
        <v>0.10124867247981742</v>
      </c>
      <c r="J34" s="19">
        <f>J32/H36</f>
        <v>0.37572975164565925</v>
      </c>
    </row>
    <row r="36" spans="7:8" ht="12.75">
      <c r="G36" s="1" t="s">
        <v>41</v>
      </c>
      <c r="H36" s="12">
        <f>SUM(E32:K32)</f>
        <v>199061.75335876842</v>
      </c>
    </row>
  </sheetData>
  <mergeCells count="5">
    <mergeCell ref="E5:G5"/>
    <mergeCell ref="H5:J5"/>
    <mergeCell ref="K5:L5"/>
    <mergeCell ref="F6:K6"/>
    <mergeCell ref="L6:S6"/>
  </mergeCells>
  <hyperlinks>
    <hyperlink ref="F2" r:id="rId1" display="http://www.dostatok.ru"/>
    <hyperlink ref="H2" r:id="rId2" display="mailto:dostatok@dostatok.ru"/>
  </hyperlinks>
  <printOptions/>
  <pageMargins left="0.75" right="0.75" top="1" bottom="1" header="0.5" footer="0.5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Branch of the bank 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ComTech User</dc:creator>
  <cp:keywords/>
  <dc:description/>
  <cp:lastModifiedBy>pikalova</cp:lastModifiedBy>
  <dcterms:created xsi:type="dcterms:W3CDTF">2005-02-28T13:07:14Z</dcterms:created>
  <dcterms:modified xsi:type="dcterms:W3CDTF">2005-02-28T14:46:11Z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